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Connecteurs\BATIGEST\Sage BATIGEST INF53\Analyse Chantiers\Tableaux de bord\"/>
    </mc:Choice>
  </mc:AlternateContent>
  <xr:revisionPtr revIDLastSave="0" documentId="13_ncr:1_{A8F05B46-019A-4606-8221-E9121CA1DA66}" xr6:coauthVersionLast="44" xr6:coauthVersionMax="44" xr10:uidLastSave="{00000000-0000-0000-0000-000000000000}"/>
  <bookViews>
    <workbookView xWindow="-23148" yWindow="-84" windowWidth="23256" windowHeight="12576" xr2:uid="{F444A597-9A09-49E7-AD65-7D8156EAE333}"/>
  </bookViews>
  <sheets>
    <sheet name="Synthèse réalisé cumulé" sheetId="16" r:id="rId1"/>
    <sheet name="Synthèse type élément" sheetId="8" r:id="rId2"/>
    <sheet name="Synthèse type élément (2)" sheetId="17" r:id="rId3"/>
    <sheet name="RIK_PARAMS" sheetId="27" state="veryHidden" r:id="rId4"/>
  </sheets>
  <calcPr calcId="18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3" i="16" l="1"/>
  <c r="K13" i="16"/>
  <c r="J13" i="16"/>
  <c r="I13" i="16"/>
  <c r="H13" i="16"/>
  <c r="G13" i="16"/>
  <c r="F13" i="16" l="1"/>
  <c r="E13" i="16"/>
  <c r="C7" i="16"/>
  <c r="A8" i="17"/>
  <c r="A8" i="8"/>
  <c r="I9" i="16"/>
  <c r="I10" i="16"/>
  <c r="I12" i="16"/>
  <c r="I11" i="16"/>
  <c r="G9" i="16"/>
  <c r="G10" i="16"/>
  <c r="G11" i="16"/>
  <c r="G12" i="16"/>
  <c r="L11" i="16" l="1"/>
  <c r="J12" i="16"/>
  <c r="K12" i="16" s="1"/>
  <c r="H12" i="16"/>
  <c r="L10" i="16"/>
  <c r="J11" i="16"/>
  <c r="K11" i="16" s="1"/>
  <c r="H11" i="16"/>
  <c r="L12" i="16"/>
  <c r="J10" i="16"/>
  <c r="K10" i="16" s="1"/>
  <c r="H10" i="16"/>
  <c r="L9" i="16"/>
  <c r="H9" i="16"/>
  <c r="J9" i="16"/>
  <c r="K9" i="16" s="1"/>
  <c r="E58" i="17"/>
  <c r="E57" i="17"/>
  <c r="D13" i="8" l="1"/>
  <c r="C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7" authorId="0" shapeId="0" xr:uid="{53E49DCB-FEB0-4EF3-9418-8B10980A7D5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8" authorId="0" shapeId="0" xr:uid="{2AB570B7-7446-4912-B5E8-0F9FFEFC8F3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2" authorId="0" shapeId="0" xr:uid="{3BC43A66-7E80-4A2D-92A7-BD760173581B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3" authorId="0" shapeId="0" xr:uid="{AB679C8B-CD80-4303-B6FF-C0BE67F3215B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8" authorId="0" shapeId="0" xr:uid="{B842E121-D70A-46AD-80EA-C54A9528E95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58B1730-D797-4289-9E3E-055FFCF1FD22}" name="Connexion" type="7" refreshedVersion="6"/>
</connections>
</file>

<file path=xl/sharedStrings.xml><?xml version="1.0" encoding="utf-8"?>
<sst xmlns="http://schemas.openxmlformats.org/spreadsheetml/2006/main" count="71" uniqueCount="46">
  <si>
    <t>Total</t>
  </si>
  <si>
    <t>Code Chantier</t>
  </si>
  <si>
    <t>Déboursé prévu</t>
  </si>
  <si>
    <t>Chantier - Nature - Libellé</t>
  </si>
  <si>
    <t>Main d'oeuvre</t>
  </si>
  <si>
    <t>Chantier - Type Récapitulatif</t>
  </si>
  <si>
    <t>Travaux directs</t>
  </si>
  <si>
    <t>*</t>
  </si>
  <si>
    <t>Prix de vente prévu</t>
  </si>
  <si>
    <t>Intitulé client</t>
  </si>
  <si>
    <t>Facturé période</t>
  </si>
  <si>
    <t>Type de document</t>
  </si>
  <si>
    <t>Sous-type de document</t>
  </si>
  <si>
    <t>Reste à facturer</t>
  </si>
  <si>
    <t>Prix de revient réalisé sur la période</t>
  </si>
  <si>
    <t>Marge montant</t>
  </si>
  <si>
    <t>Marge %</t>
  </si>
  <si>
    <t>Marge Coef</t>
  </si>
  <si>
    <t>Date réalisé</t>
  </si>
  <si>
    <t>Déboursé réalisé période</t>
  </si>
  <si>
    <t>Période Réalisé</t>
  </si>
  <si>
    <t>Étiquettes de colonnes</t>
  </si>
  <si>
    <t>Total général</t>
  </si>
  <si>
    <t>Somme de Déboursé réalisé période</t>
  </si>
  <si>
    <t>Total Somme de Déboursé réalisé période</t>
  </si>
  <si>
    <t>Total Somme de Temps réalisé période</t>
  </si>
  <si>
    <t>Somme de Temps réalisé période</t>
  </si>
  <si>
    <t>Étiquettes de lignes</t>
  </si>
  <si>
    <t>Somme de Déboursé réalisé période Travaux directs</t>
  </si>
  <si>
    <t>Somme de Temps réalisé période Travaux directs</t>
  </si>
  <si>
    <t>Dossier</t>
  </si>
  <si>
    <t>Fourniture et matériaux</t>
  </si>
  <si>
    <t>{_x000D_
  "Name": "CacheManager_Synthèse réalisé cumulé",_x000D_
  "Column": 2,_x000D_
  "Length": 2,_x000D_
  "IsEncrypted": false_x000D_
}</t>
  </si>
  <si>
    <t>EXEMPLE</t>
  </si>
  <si>
    <t>ARTI-BAT</t>
  </si>
  <si>
    <t>00000001</t>
  </si>
  <si>
    <t>CALVITIERE</t>
  </si>
  <si>
    <t>00000002</t>
  </si>
  <si>
    <t>CARAVAN'AIR</t>
  </si>
  <si>
    <t>00000003</t>
  </si>
  <si>
    <t>00000004</t>
  </si>
  <si>
    <t>01/01/2017..31/12/2017</t>
  </si>
  <si>
    <t>Matériel</t>
  </si>
  <si>
    <t>2017*</t>
  </si>
  <si>
    <t xml:space="preserve">{_x000D_
  "Formulas": {_x000D_
    "=RIK_AC(\"INF53__;INF02@E=1,S=2017,G=0,T=0,P=0:@R=A,S=2047,V={0}:R=B,S=2047,V={1}:R=C,S=1003|3,V={2}:R=D,S=1,V={3}:R=E,S=2,V={4}:R=F,S=2049,V={5}:\";$B$1;$D8;$C8;$B$2;$B$3;$B$4)": 1,_x000D_
    "=RIK_AC(\"INF53__;INF02@E=1,S=2017,G=0,T=0,P=0:@R=A,S=2047,V={0}:R=B,S=2047,V={1}:R=C,S=1003|3,V={2}:R=D,S=1,V={3}:R=E,S=2,V={4}:R=F,S=2049,V={5}:\";$B$1;$D9;$C9;$B$2;$B$3;$B$4)": 2,_x000D_
    "=RIK_AC(\"INF53__;INF02@E=1,S=2015,G=0,T=0,P=0:@R=A,S=2047,V={0}:R=B,S=2047,V={1}:R=C,S=1003|3,V={2}:R=D,S=1,V={3}:R=E,S=2,V={4}:R=F,S=2049,V={5}:\";$B$1;$D9;$C9;$B$2;$B$3;$B$4)": 3,_x000D_
    "=RIK_AC(\"INF53__;INF02@E=1,S=2015,G=0,T=0,P=0:@R=A,S=2047,V={0}:R=B,S=2047,V={1}:R=C,S=1003|3,V={2}:R=D,S=1,V={3}:R=E,S=2,V={4}:R=F,S=2049,V={5}:\";$B$1;$D8;$C8;$B$2;$B$3;$B$4)": 4,_x000D_
    "=RIK_AC(\"INF53__;INF02@E=1,S=2017,G=0,T=0,P=0:@R=A,S=2047,V={0}:R=B,S=2047,V={1}:R=C,S=1003|3,V={2}:R=D,S=1,V={3}:R=E,S=2,V={4}:R=F,S=2049,V={5}:\";$B$1;$D17;$C17;$B$2;$B$3;$B$4)": 5,_x000D_
    "=RIK_AC(\"INF53__;INF02@E=1,S=2015,G=0,T=0,P=0:@R=A,S=2047,V={0}:R=B,S=2047,V={1}:R=C,S=1003|3,V={2}:R=D,S=1,V={3}:R=E,S=2,V={4}:R=F,S=2049,V={5}:\";$B$1;$D13;$C13;$B$2;$B$3;$B$4)": 6,_x000D_
    "=RIK_AC(\"INF53__;INF02@E=1,S=2015,G=0,T=0,P=0:@R=A,S=2047,V={0}:R=B,S=2047,V={1}:R=C,S=1003|3,V={2}:R=D,S=1,V={3}:R=E,S=2,V={4}:R=F,S=2049,V={5}:\";$B$1;$D21;$C21;$B$2;$B$3;$B$4)": 7,_x000D_
    "=RIK_AC(\"INF53__;INF02@E=1,S=2015,G=0,T=0,P=0:@R=A,S=2047,V={0}:R=B,S=2047,V={1}:R=C,S=1003|3,V={2}:R=D,S=1,V={3}:R=E,S=2,V={4}:R=F,S=2049,V={5}:\";$B$1;$D14;$C14;$B$2;$B$3;$B$4)": 8,_x000D_
    "=RIK_AC(\"INF53__;INF02@E=1,S=2015,G=0,T=0,P=0:@R=A,S=2047,V={0}:R=B,S=2047,V={1}:R=C,S=1003|3,V={2}:R=D,S=1,V={3}:R=E,S=2,V={4}:R=F,S=2049,V={5}:\";$B$1;$D22;$C22;$B$2;$B$3;$B$4)": 9,_x000D_
    "=RIK_AC(\"INF53__;INF02@E=1,S=2017,G=0,T=0,P=0:@R=A,S=2047,V={0}:R=B,S=2047,V={1}:R=C,S=1003|3,V={2}:R=D,S=1,V={3}:R=E,S=2,V={4}:R=F,S=2049,V={5}:\";$B$1;$D10;$C10;$B$2;$B$3;$B$4)": 10,_x000D_
    "=RIK_AC(\"INF53__;INF02@E=1,S=2017,G=0,T=0,P=0:@R=A,S=2047,V={0}:R=B,S=2047,V={1}:R=C,S=1003|3,V={2}:R=D,S=1,V={3}:R=E,S=2,V={4}:R=F,S=2049,V={5}:\";$B$1;$D18;$C18;$B$2;$B$3;$B$4)": 11,_x000D_
    "=RIK_AC(\"INF53__;INF02@E=1,S=2017,G=0,T=0,P=0:@R=A,S=2047,V={0}:R=B,S=2047,V={1}:R=C,S=1003|3,V={2}:R=D,S=1,V={3}:R=E,S=2,V={4}:R=F,S=2049,V={5}:\";$B$1;$D11;$C11;$B$2;$B$3;$B$4)": 12,_x000D_
    "=RIK_AC(\"INF53__;INF02@E=1,S=2017,G=0,T=0,P=0:@R=A,S=2047,V={0}:R=B,S=2047,V={1}:R=C,S=1003|3,V={2}:R=D,S=1,V={3}:R=E,S=2,V={4}:R=F,S=2049,V={5}:\";$B$1;$D19;$C19;$B$2;$B$3;$B$4)": 13,_x000D_
    "=RIK_AC(\"INF53__;INF02@E=1,S=2015,G=0,T=0,P=0:@R=A,S=2047,V={0}:R=B,S=2047,V={1}:R=C,S=1003|3,V={2}:R=D,S=1,V={3}:R=E,S=2,V={4}:R=F,S=2049,V={5}:\";$B$1;$D15;$C15;$B$2;$B$3;$B$4)": 14,_x000D_
    "=RIK_AC(\"INF53__;INF02@E=1,S=2017,G=0,T=0,P=0:@R=A,S=2047,V={0}:R=B,S=2047,V={1}:R=C,S=1003|3,V={2}:R=D,S=1,V={3}:R=E,S=2,V={4}:R=F,S=2049,V={5}:\";$B$1;$D12;$C12;$B$2;$B$3;$B$4)": 15,_x000D_
    "=RIK_AC(\"INF53__;INF02@E=1,S=2017,G=0,T=0,P=0:@R=A,S=2047,V={0}:R=B,S=2047,V={1}:R=C,S=1003|3,V={2}:R=D,S=1,V={3}:R=E,S=2,V={4}:R=F,S=2049,V={5}:\";$B$1;$D20;$C20;$B$2;$B$3;$B$4)": 16,_x000D_
    "=RIK_AC(\"INF53__;INF02@E=1,S=2015,G=0,T=0,P=0:@R=A,S=2047,V={0}:R=B,S=2047,V={1}:R=C,S=1003|3,V={2}:R=D,S=1,V={3}:R=E,S=2,V={4}:R=F,S=2049,V={5}:\";$B$1;$D16;$C16;$B$2;$B$3;$B$4)": 17,_x000D_
    "=RIK_AC(\"INF53__;INF02@E=1,S=2015,G=0,T=0,P=0:@R=A,S=2047,V={0}:R=B,S=2047,V={1}:R=C,S=1003|3,V={2}:R=D,S=1,V={3}:R=E,S=2,V={4}:R=F,S=2049,V={5}:\";$B$1;$D18;$C18;$B$2;$B$3;$B$4)": 18,_x000D_
    "=RIK_AC(\"INF53__;INF02@E=1,S=2015,G=0,T=0,P=0:@R=A,S=2047,V={0}:R=B,S=2047,V={1}:R=C,S=1003|3,V={2}:R=D,S=1,V={3}:R=E,S=2,V={4}:R=F,S=2049,V={5}:\";$B$1;$D20;$C20;$B$2;$B$3;$B$4)": 19,_x000D_
    "=RIK_AC(\"INF53__;INF02@E=1,S=2017,G=0,T=0,P=0:@R=A,S=2047,V={0}:R=B,S=2047,V={1}:R=C,S=1003|3,V={2}:R=D,S=1,V={3}:R=E,S=2,V={4}:R=F,S=2049,V={5}:\";$B$1;$D13;$C13;$B$2;$B$3;$B$4)": 20,_x000D_
    "=RIK_AC(\"INF53__;INF02@E=1,S=2017,G=0,T=0,P=0:@R=A,S=2047,V={0}:R=B,S=2047,V={1}:R=C,S=1003|3,V={2}:R=D,S=1,V={3}:R=E,S=2,V={4}:R=F,S=2049,V={5}:\";$B$1;$D21;$C21;$B$2;$B$3;$B$4)": 21,_x000D_
    "=RIK_AC(\"INF53__;INF02@E=1,S=2015,G=0,T=0,P=0:@R=A,S=2047,V={0}:R=B,S=2047,V={1}:R=C,S=1003|3,V={2}:R=D,S=1,V={3}:R=E,S=2,V={4}:R=F,S=2049,V={5}:\";$B$1;$D17;$C17;$B$2;$B$3;$B$4)": 22,_x000D_
    "=RIK_AC(\"INF53__;INF02@E=1,S=2017,G=0,T=0,P=0:@R=A,S=2047,V={0}:R=B,S=2047,V={1}:R=C,S=1003|3,V={2}:R=D,S=1,V={3}:R=E,S=2,V={4}:R=F,S=2049,V={5}:\";$B$1;$D16;$C16;$B$2;$B$3;$B$4)": 23,_x000D_
    "=RIK_AC(\"INF53__;INF02@E=1,S=2017,G=0,T=0,P=0:@R=A,S=2047,V={0}:R=B,S=2047,V={1}:R=C,S=1003|3,V={2}:R=D,S=1,V={3}:R=E,S=2,V={4}:R=F,S=2049,V={5}:\";$B$1;$D14;$C14;$B$2;$B$3;$B$4)": 24,_x000D_
    "=RIK_AC(\"INF53__;INF02@E=1,S=2017,G=0,T=0,P=0:@R=A,S=2047,V={0}:R=B,S=2047,V={1}:R=C,S=1003|3,V={2}:R=D,S=1,V={3}:R=E,S=2,V={4}:R=F,S=2049,V={5}:\";$B$1;$D22;$C22;$B$2;$B$3;$B$4)": 25,_x000D_
    "=RIK_AC(\"INF53__;INF02@E=1,S=2015,G=0,T=0,P=0:@R=A,S=2047,V={0}:R=B,S=2047,V={1}:R=C,S=1003|3,V={2}:R=D,S=1,V={3}:R=E,S=2,V={4}:R=F,S=2049,V={5}:\";$B$1;$D10;$C10;$B$2;$B$3;$B$4)": 26,_x000D_
    "=RIK_AC(\"INF53__;INF02@E=1,S=2015,G=0,T=0,P=0:@R=A,S=2047,V={0}:R=B,S=2047,V={1}:R=C,S=1003|3,V={2}:R=D,S=1,V={3}:R=E,S=2,V={4}:R=F,S=2049,V={5}:\";$B$1;$D19;$C19;$B$2;$B$3;$B$4)": 27,_x000D_
    "=RIK_AC(\"INF53__;INF02@E=1,S=2015,G=0,T=0,P=0:@R=A,S=2047,V={0}:R=B,S=2047,V={1}:R=C,S=1003|3,V={2}:R=D,S=1,V={3}:R=E,S=2,V={4}:R=F,S=2049,V={5}:\";$B$1;$D12;$C12;$B$2;$B$3;$B$4)": 28,_x000D_
    "=RIK_AC(\"INF53__;INF02@E=1,S=2017,G=0,T=0,P=0:@R=A,S=2047,V={0}:R=B,S=2047,V={1}:R=C,S=1003|3,V={2}:R=D,S=1,V={3}:R=E,S=2,V={4}:R=F,S=2049,V={5}:\";$B$1;$D15;$C15;$B$2;$B$3;$B$4)": 29,_x000D_
    "=RIK_AC(\"INF53__;INF02@E=1,S=2015,G=0,T=0,P=0:@R=A,S=2047,V={0}:R=B,S=2047,V={1}:R=C,S=1003|3,V={2}:R=D,S=1,V={3}:R=E,S=2,V={4}:R=F,S=2049,V={5}:\";$B$1;$D11;$C11;$B$2;$B$3;$B$4)": 30,_x000D_
    "=RIK_AC(\"INF53__;INF02@E=1,S=2017,G=0,T=0,P=0:@R=A,S=2047,V={0}:R=B,S=2047,V={1}:R=C,S=1003|3,V={2}:R=D,S=1,V={3}:R=E,S=2,V={4}:R=F,S=2049,V={5}:\";$B$2;$D10;$C10;$B$3;$B$4;$B$5)": 31,_x000D_
    "=RIK_AC(\"INF53__;INF02@E=1,S=2017,G=0,T=0,P=0:@R=A,S=2047,V={0}:R=B,S=2047,V={1}:R=C,S=1003|3,V={2}:R=D,S=1,V={3}:R=E,S=2,V={4}:R=F,S=2049,V={5}:\";$B$2;$D18;$C18;$B$3;$B$4;$B$5)": 32,_x000D_
    "=RIK_AC(\"INF53__;INF02@E=1,S=2015,G=0,T=0,P=0:@R=A,S=2047,V={0}:R=B,S=2047,V={1}:R=C,S=1003|3,V={2}:R=D,S=1,V={3}:R=E,S=2,V={4}:R=F,S=2049,V={5}:\";$B$2;$D14;$C14;$B$3;$B$4;$B$5)": 33,_x000D_
    "=RIK_AC(\"INF53__;INF02@E=1,S=2015,G=0,T=0,P=0:@R=A,S=2047,V={0}:R=B,S=2047,V={1}:R=C,S=1003|3,V={2}:R=D,S=1,V={3}:R=E,S=2,V={4}:R=F,S=2049,V={5}:\";$B$2;$D22;$C22;$B$3;$B$4;$B$5)": 34,_x000D_
    "=RIK_AC(\"INF53__;INF02@E=1,S=2017,G=0,T=0,P=0:@R=A,S=2047,V={0}:R=B,S=2047,V={1}:R=C,S=1003|3,V={2}:R=D,S=1,V={3}:R=E,S=2,V={4}:R=F,S=2049,V={5}:\";$B$2;$D11;$C11;$B$3;$B$4;$B$5)": 35,_x000D_
    "=RIK_AC(\"INF53__;INF02@E=1,S=2017,G=0,T=0,P=0:@R=A,S=2047,V={0}:R=B,S=2047,V={1}:R=C,S=1003|3,V={2}:R=D,S=1,V={3}:R=E,S=2,V={4}:R=F,S=2049,V={5}:\";$B$2;$D19;$C19;$B$3;$B$4;$B$5)": 36,_x000D_
    "=RIK_AC(\"INF53__;INF02@E=1,S=2015,G=0,T=0,P=0:@R=A,S=2047,V={0}:R=B,S=2047,V={1}:R=C,S=1003|3,V={2}:R=D,S=1,V={3}:R=E,S=2,V={4}:R=F,S=2049,V={5}:\";$B$2;$D15;$C15;$B$3;$B$4;$B$5)": 37,_x000D_
    "=RIK_AC(\"INF53__;INF02@E=1,S=2015,G=0,T=0,P=0:@R=A,S=2047,V={0}:R=B,S=2047,V={1}:R=C,S=1003|3,V={2}:R=D,S=1,V={3}:R=E,S=2,V={4}:R=F,S=2049,V={5}:\";$B$2;$D23;$C23;$B$3;$B$4;$B$5)": 38,_x000D_
    "=RIK_AC(\"INF53__;INF02@E=1,S=2017,G=0,T=0,P=0:@R=A,S=2047,V={0}:R=B,S=2047,V={1}:R=C,S=1003|3,V={2}:R=D,S=1,V={3}:R=E,S=2,V={4}:R=F,S=2049,V={5}:\";$B$2;$D16;$C16;$B$3;$B$4;$B$5)": 39,_x000D_
    "=RIK_AC(\"INF53__;INF02@E=1,S=2017,G=0,T=0,P=0:@R=A,S=2047,V={0}:R=B,S=2047,V={1}:R=C,S=1003|3,V={2}:R=D,S=1,V={3}:R=E,S=2,V={4}:R=F,S=2049,V={5}:\";$B$2;$D12;$C12;$B$3;$B$4;$B$5)": 40,_x000D_
    "=RIK_AC(\"INF53__;INF02@E=1,S=2017,G=0,T=0,P=0:@R=A,S=2047,V={0}:R=B,S=2047,V={1}:R=C,S=1003|3,V={2}:R=D,S=1,V={3}:R=E,S=2,V={4}:R=F,S=2049,V={5}:\";$B$2;$D20;$C20;$B$3;$B$4;$B$5)": 41,_x000D_
    "=RIK_AC(\"INF53__;INF02@E=1,S=2015,G=0,T=0,P=0:@R=A,S=2047,V={0}:R=B,S=2047,V={1}:R=C,S=1003|3,V={2}:R=D,S=1,V={3}:R=E,S=2,V={4}:R=F,S=2049,V={5}:\";$B$2;$D16;$C16;$B$3;$B$4;$B$5)": 42,_x000D_
    "=RIK_AC(\"INF53__;INF02@E=1,S=2015,G=0,T=0,P=0:@R=A,S=2047,V={0}:R=B,S=2047,V={1}:R=C,S=1003|3,V={2}:R=D,S=1,V={3}:R=E,S=2,V={4}:R=F,S=2049,V={5}:\";$B$2;$D17;$C17;$B$3;$B$4;$B$5)": 43,_x000D_
    "=RIK_AC(\"INF53__;INF02@E=1,S=2017,G=0,T=0,P=0:@R=A,S=2047,V={0}:R=B,S=2047,V={1}:R=C,S=1003|3,V={2}:R=D,S=1,V={3}:R=E,S=2,V={4}:R=F,S=2049,V={5}:\";$B$2;$D15;$C15;$B$3;$B$4;$B$5)": 44,_x000D_
    "=RIK_AC(\"INF53__;INF02@E=1,S=2015,G=0,T=0,P=0:@R=A,S=2047,V={0}:R=B,S=2047,V={1}:R=C,S=1003|3,V={2}:R=D,S=1,V={3}:R=E,S=2,V={4}:R=F,S=2049,V={5}:\";$B$2;$D19;$C19;$B$3;$B$4;$B$5)": 45,_x000D_
    "=RIK_AC(\"INF53__;INF02@E=1,S=2017,G=0,T=0,P=0:@R=A,S=2047,V={0}:R=B,S=2047,V={1}:R=C,S=1003|3,V={2}:R=D,S=1,V={3}:R=E,S=2,V={4}:R=F,S=2049,V={5}:\";$B$2;$D13;$C13;$B$3;$B$4;$B$5)": 46,_x000D_
    "=RIK_AC(\"INF53__;INF02@E=1,S=2017,G=0,T=0,P=0:@R=A,S=2047,V={0}:R=B,S=2047,V={1}:R=C,S=1003|3,V={2}:R=D,S=1,V={3}:R=E,S=2,V={4}:R=F,S=2049,V={5}:\";$B$2;$D21;$C21;$B$3;$B$4;$B$5)": 47,_x000D_
    "=RIK_AC(\"INF53__;INF02@E=1,S=2017,G=0,T=0,P=0:@R=A,S=2047,V={0}:R=B,S=2047,V={1}:R=C,S=1003|3,V={2}:R=D,S=1,V={3}:R=E,S=2,V={4}:R=F,S=2049,V={5}:\";$B$2;$D23;$C23;$B$3;$B$4;$B$5)": 48,_x000D_
    "=RIK_AC(\"INF53__;INF02@E=1,S=2015,G=0,T=0,P=0:@R=A,S=2047,V={0}:R=B,S=2047,V={1}:R=C,S=1003|3,V={2}:R=D,S=1,V={3}:R=E,S=2,V={4}:R=F,S=2049,V={5}:\";$B$2;$D11;$C11;$B$3;$B$4;$B$5)": 49,_x000D_
    "=RIK_AC(\"INF53__;INF02@E=1,S=2017,G=0,T=0,P=0:@R=A,S=2047,V={0}:R=B,S=2047,V={1}:R=C,S=1003|3,V={2}:R=D,S=1,V={3}:R=E,S=2,V={4}:R=F,S=2049,V={5}:\";$B$2;$D14;$C14;$B$3;$B$4;$B$5)": 50,_x000D_
    "=RIK_AC(\"INF53__;INF02@E=1,S=2017,G=0,T=0,P=0:@R=A,S=2047,V={0}:R=B,S=2047,V={1}:R=C,S=1003|3,V={2}:R=D,S=1,V={3}:R=E,S=2,V={4}:R=F,S=2049,V={5}:\";$B$2;$D22;$C22;$B$3;$B$4;$B$5)": 51,_x000D_
    "=RIK_AC(\"INF53__;INF02@E=1,S=2015,G=0,T=0,P=0:@R=A,S=2047,V={0}:R=B,S=2047,V={1}:R=C,S=1003|3,V={2}:R=D,S=1,V={3}:R=E,S=2,V={4}:R=F,S=2049,V={5}:\";$B$2;$D10;$C10;$B$3;$B$4;$B$5)": 52,_x000D_
    "=RIK_AC(\"INF53__;INF02@E=1,S=2015,G=0,T=0,P=0:@R=A,S=2047,V={0}:R=B,S=2047,V={1}:R=C,S=1003|3,V={2}:R=D,S=1,V={3}:R=E,S=2,V={4}:R=F,S=2049,V={5}:\";$B$2;$D18;$C18;$B$3;$B$4;$B$5)": 53,_x000D_
    "=RIK_AC(\"INF53__;INF02@E=1,S=2015,G=0,T=0,P=0:@R=A,S=2047,V={0}:R=B,S=2047,V={1}:R=C,S=1003|3,V={2}:R=D,S=1,V={3}:R=E,S=2,V={4}:R=F,S=2049,V={5}:\";$B$2;$D12;$C12;$B$3;$B$4;$B$5)": 54,_x000D_
    "=RIK_AC(\"INF53__;INF02@E=1,S=2017,G=0,T=0,P=0:@R=A,S=2047,V={0}:R=B,S=2047,V={1}:R=C,S=1003|3,V={2}:R=D,S=1,V={3}:R=E,S=2,V={4}:R=F,S=2049,V={5}:\";$B$2;$D17;$C17;$B$3;$B$4;$B$5)": 55,_x000D_
    "=RIK_AC(\"INF53__;INF02@E=1,S=2015,G=0,T=0,P=0:@R=A,S=2047,V={0}:R=B,S=2047,V={1}:R=C,S=1003|3,V={2}:R=D,S=1,V={3}:R=E,S=2,V={4}:R=F,S=2049,V={5}:\";$B$2;$D13;$C13;$B$3;$B$4;$B$5)": 56,_x000D_
    "=RIK_AC(\"INF53__;INF02@E=1,S=2015,G=0,T=0,P=0:@R=A,S=2047,V={0}:R=B,S=2047,V={1}:R=C,S=1003|3,V={2}:R=D,S=1,V={3}:R=E,S=2,V={4}:R=F,S=2049,V={5}:\";$B$2;$D21;$C21;$B$3;$B$4;$B$5)": 57,_x000D_
    "=RIK_AC(\"INF53__;INF02@E=1,S=2015,G=0,T=0,P=0:@R=A,S=2047,V={0}:R=B,S=2047,V={1}:R=C,S=1003|3,V={2}:R=D,S=1,V={3}:R=E,S=2,V={4}:R=F,S=2049,V={5}:\";$B$2;$D20;$C20;$B$3;$B$4;$B$5)": 58,_x000D_
    "=RIK_AC(\"INF53__;INF02@E=1,S=2015,G=0,T=0,P=0:@R=A,S=2047,V={0}:R=B,S=2047,V={1}:R=C,S=1003|3,V={2}:R=D,S=1,V={3}:R=E,S=2,V={4}:R=F,S=2049,V={5}:\";$B$2;$D9;$C9;$B$3;$B$4;$B$5)": 59,_x000D_
    "=RIK_AC(\"INF53__;INF02@E=1,S=2017,G=0,T=0,P=0:@R=A,S=2047,V={0}:R=B,S=2047,V={1}:R=C,S=1003|3,V={2}:R=D,S=1,V={3}:R=E,S=2,V={4}:R=F,S=2049,V={5}:\";$B$2;$D9;$C9;$B$3;$B$4;$B$5)": 60,_x000D_
    "=RIK_AC(\"INF53__;INF02@E=1,S=2015,G=0,T=0,P=0:@R=G,S=2000,V={0}:R=A,S=2047,V={1}:R=B,S=2047,V={2}:R=C,S=1003|3,V={3}:R=D,S=1,V={4}:R=E,S=2,V={5}:R=F,S=2049,V={6}:\";$B$1;$B$2;$D11;$C11;$B$3;$B$4;$B$5)": 61,_x000D_
    "=RIK_AC(\"INF53__;INF02@E=1,S=2015,G=0,T=0,P=0:@R=G,S=2000,V={0}:R=A,S=2047,V={1}:R=B,S=2047,V={2}:R=C,S=1003|3,V={3}:R=D,S=1,V={4}:R=E,S=2,V={5}:R=F,S=2049,V={6}:\";$B$1;$B$2;$D12;$C12;$B$3;$B$4;$B$5)": 62,_x000D_
    "=RIK_AC(\"INF53__;INF02@E=1,S=2015,G=0,T=0,P=0:@R=G,S=2000,V={0}:R=A,S=2047,V={1}:R=B,S=2047,V={2}:R=C,S=1003|3,V={3}:R=D,S=1,V={4}:R=E,S=2,V={5}:R=F,S=2049,V={6}:\";$B$1;$B$2;$D9;$C9;$B$3;$B$4;$B$5)": 63,_x000D_
    "=RIK_AC(\"INF53__;INF02@E=1,S=2015,G=0,T=0,P=0:@R=G,S=2000,V={0}:R=A,S=2047,V={1}:R=B,S=2047,V={2}:R=C,S=1003|3,V={3}:R=D,S=1,V={4}:R=E,S=2,V={5}:R=F,S=2049,V={6}:\";$B$1;$B$2;$D10;$C10;$B$3;$B$4;$B$5)": 64,_x000D_
    "=RIK_AC(\"INF53__;INF02@E=1,S=2017,G=0,T=0,P=0:@R=G,S=2000,V={0}:R=A,S=2047,V={1}:R=B,S=2047,V={2}:R=C,S=1003|3,V={3}:R=D,S=1,V={4}:R=E,S=2,V={5}:R=F,S=2049,V={6}:\";$B$1;$B$2;$D10;$C10;$B$3;$B$4;$B$5)": 65,_x000D_
    "=RIK_AC(\"INF53__;INF02@E=1,S=2017,G=0,T=0,P=0:@R=G,S=2000,V={0}:R=A,S=2047,V={1}:R=B,S=2047,V={2}:R=C,S=1003|3,V={3}:R=D,S=1,V={4}:R=E,S=2,V={5}:R=F,S=2049,V={6}:\";$B$1;$B$2;$D12;$C12;$B$3;$B$4;$B$5)": 66,_x000D_
    "=RIK_AC(\"INF53__;INF02@E=1,S=2017,G=0,T=0,P=0:@R=G,S=2000,V={0}:R=A,S=2047,V={1}:R=B,S=2047,V={2}:R=C,S=1003|3,V={3}:R=D,S=1,V={4}:R=E,S=2,V={5}:R=F,S=2049,V={6}:\";$B$1;$B$2;$D11;$C11;$B$3;$B$4;$B$5)": 67,_x000D_
    "=RIK_AC(\"INF53__;INF02@E=1,S=2017,G=0,T=0,P=0:@R=G,S=2000,V={0}:R=A,S=2047,V={1}:R=B,S=2047,V={2}:R=C,S=1003|3,V={3}:R=D,S=1,V={4}:R=E,S=2,V={5}:R=F,S=2049,V={6}:\";$B$1;$B$2;$D9;$C9;$B$3;$B$4;$B$5)": 68,_x000D_
    "=RIK_AC(\"INF53__;INF02@E=1,S=12,G=0,T=0,P=0:@R=G,S=8,V={0}:R=A,S=3,V={1}:R=B,S=3,V={2}:R=C,S=1003|3,V={3}:R=D,S=1,V={4}:R=E,S=2,V={5}:R=F,S=50,V={6}:\";$B$1;$B$2;$D9;$C9;$B$3;$B$4;$B$5)": 69,_x000D_
    "=RIK_AC(\"INF53__;INF02@E=1,S=12,G=0,T=0,P=0:@R=G,S=8,V={0}:R=A,S=3,V={1}:R=B,S=3,V={2}:R=C,S=1003|3,V={3}:R=D,S=1,V={4}:R=E,S=2,V={5}:R=F,S=50,V={6}:\";$B$1;$B$2;$D12;$C12;$B$3;$B$4;$B$5)": 70,_x000D_
    "=RIK_AC(\"INF53__;INF02@E=1,S=12,G=0,T=0,P=0:@R=G,S=8,V={0}:R=A,S=3,V={1}:R=B,S=3,V={2}:R=C,S=1003|3,V={3}:R=D,S=1,V={4}:R=E,S=2,V={5}:R=F,S=50,V={6}:\";$B$1;$B$2;$D10;$C10;$B$3;$B$4;$B$5)": 71,_x000D_
    "=RIK_AC(\"INF53__;INF02@E=1,S=12,G=0,T=0,P=0:@R=G,S=8,V={0}:R=A,S=3,V={1}:R=B,S=3,V={2}:R=C,S=1003|3,V={3}:R=D,S=1,V={4}:R=E,S=2,V={5}:R=F,S=50,V={6}:\";$B$1;$B$2;$D11;$C11;$B$3;$B$4;$B$5)": 72,_x000D_
    "=RIK_AC(\"INF53__;INF02@E=1,S=10,G=0,T=0,P=0:@R=G,S=8,V={0}:R=A,S=3,V={1}:R=B,S=3,V={2}:R=C,S=1003|3,V={3}:R=D,S=1,V={4}:R=E,S=2,V={5}:R=F,S=50,V={6}:\";$B$1;$B$2;$D9;$C9;$B$3;$B$4;$B$5)": 73,_x000D_
    "=RIK_AC(\"INF53__;INF02@E=1,S=10,G=0,T=0,P=0:@R=G,S=8,V={0}:R=A,S=3,V={1}:R=B,S=3,V={2}:R=C,S=1003|3,V={3}:R=D,S=1,V={4}:R=E,S=2,V={5}:R=F,S=50,V={6}:\";$B$1;$B$2;$D11;$C11;$B$3;$B$4;$B$5)": 74,_x000D_
    "=RIK_AC(\"INF53__;INF02@E=1,S=10,G=0,T=0,P=0:@R=G,S=8,V={0}:R=A,S=3,V={1}:R=B,S=3,V={2}:R=C,S=1003|3,V={3}:R=D,S=1,V={4}:R=E,S=2,V={5}:R=F,S=50,V={6}:\";$B$1;$B$2;$D10;$C10;$B$3;$B$4;$B$5)": 75,_x000D_
    "=RIK_AC(\"INF53__;INF02@E=1,S=10,G=0,T=0,P=0:@R=G,S=8,V={0}:R=A,S=3,V={1}:R=B,S=3,V={2}:R=C,S=1003|3,V={3}:R=D,S=1,V={4}:R=E,S=2,V={5}:R=F,S=50,V={6}:\";$B$1;$B$2;$D12;$C12;$B$3;$B$4;$B$5)": 76,_x000D_
    "=RIK_AC(\"INF53__;INF02@E=1,S=12,G=0,T=0,P=0:@R=A,S=8,V={0}:R=D,S=1003|3,V={1}:R=E,S=1,V={2}:R=F,S=2,V={3}:R=G,S=50,V={4}:R=F,S=48,V={5}:R=G,S=48,V={6}:\";$B$1;$C9;$B$3;$B$4;$B$5;$B$2;$D9)": 77,_x000D_
    "=RIK_AC(\"INF53__;INF02@E=1,S=12,G=0,T=0,P=0:@R=A,S=8,V={0}:R=D,S=1003|3,V={1}:R=E,S=1,V={2}:R=F,S=2,V={3}:R=G,S=50,V={4}:R=F,S=48,V={5}:R=G,S=48,V={6}:\";$B$1;$C10;$B$3;$B$4;$B$5;$B$2;$D10)": 78,_x000D_
    "=RIK_AC(\"INF53__;INF02@E=1,S=12,G=0,T=0,P=0:@R=A,S=8,V={0}:R=D,S=1003|3,V={1}:R=E,S=1,V={2}:R=F,S=2,V={3}:R=G,S=50,V={4}:R=F,S=48,V={5}:R=G,S=48,V={6}:\";$B$1;$C11;$B$3;$B$4;$B$5;$B$2;$D11)": 79,_x000D_
    "=RIK_AC(\"INF53__;INF02@E=1,S=12,G=0,T=0,P=0:@R=A,S=8,V={0}:R=D,S=1003|3,V={1}:R=E,S=1,V={2}:R=F,S=2,V={3}:R=G,S=50,V={4}:R=F,S=48,V={5}:R=G,S=48,V={6}:\";$B$1;$C12;$B$3;$B$4;$B$5;$B$2;$D12)": 80,_x000D_
    "=RIK_AC(\"INF53__;INF02@E=1,S=12,G=0,T=0,P=0:@R=A,S=8,V={0}:R=B,S=1003|3,V={1}:R=C,S=1,V={2}:R=D,S=2,V={3}:R=E,S=50,V={4}:R=F,S=48,V={5}:R=G,S=48,V={6}:\";$B$1;$C9;$B$3;$B$4;$B$5;$B$2;$D9)": 81,_x000D_
    "=RIK_AC(\"INF53__;INF02@E=1,S=12,G=0,T=0,P=0:@R=A,S=8,V={0}:R=B,S=1003|3,V={1}:R=C,S=1,V={2}:R=D,S=2,V={3}:R=E,S=50,V={4}:R=F,S=48,V={5}:R=G,S=48,V={6}:\";$B$1;$C10;$B$3;$B$4;$B$5;$B$2;$D10)": 82,_x000D_
    "=RIK_AC(\"INF53__;INF02@E=1,S=12,G=0,T=0,P=0:@R=A,S=8,V={0}:R=B,S=1003|3,V={1}:R=C,S=1,V={2}:R=D,S=2,V={3}:R=E,S=50,V={4}:R=F,S=48,V={5}:R=G,S=48,V={6}:\";$B$1;$C11;$B$3;$B$4;$B$5;$B$2;$D11)": 83,_x000D_
    "=RIK_AC(\"INF53__;INF02@E=1,S=12,G=0,T=0,P=0:@R=A,S=8,V={0}:R=B,S=1003|3,V={1}:R=C,S=1,V={2}:R=D,S=2,V={3}:R=E,S=50,V={4}:R=F,S=48,V={5}:R=G,S=48,V={6}:\";$B$1;$C12;$B$3;$B$4;$B$5;$B$2;$D12)": 84,_x000D_
    "=RIK_AC(\"INF53__;INF02@E=1,S=10,G=0,T=0,P=0:@R=A,S=8,V={0}:R=D,S=1003|3,V={1}:R=E,S=1,V={2}:R=F,S=2,V={3}:R=G,S=50,V={4}:R=F,S=48,V={5}:R=G,S=48,V={6}:\";$B$1;$C9;$B$3;$B$4;$B$5;$B$2;$D9)": 85,_x000D_
    "=RIK_AC(\"INF53__;INF02@E=1,S=10,G=0,T=0,P=0:@R=A,S=8,V={0}:R=D,S=1003|3,V={1}:R=E,S=1,V={2}:R=F,S=2,V={3}:R=G,S=50,V={4}:R=F,S=48,V={5}:R=G,S=48,V={6}:\";$B$1;$C10;$B$3;$B$4;$B$5;$B$2;$D10)": 86,_x000D_
    "=RIK_AC(\"INF53__;INF02@E=1,S=10,G=0,T=0,P=0:@R=A,S=8,V={0}:R=D,S=1003|3,V={1}:R=E,S=1,V={2}:R=F,S=2,V={3}:R=G,S=50,V={4}:R=F,S=48,V={5}:R=G,S=48,V={6}:\";$B$1;$C12;$B$3;$B$4;$B$5;$B$2;$D12)": 87,_x000D_
    "=RIK_AC(\"INF53__;INF02@E=1,S=10,G=0,T=0,P=0:@R=A,S=8,V={0}:R=D,S=1003|3,V={1}:R=E,S=1,V={2}:R=F,S=2,V={3}:R=G,S=50,V={4}:R=F,S=48,V={5}:R=G,S=48,V={6}:\";$B$1;$C11;$B$3;$B$4;$B$5;$B$2;$D11)": 88_x000D_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"2019-09-23T09:46:37.9613671+02:00",_x000D_
          "LastRefreshDate": "2019-07-26T13:03:09.4526026+02:00",_x000D_
          "TotalRefreshCount": 26,_x000D_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"2019-09-23T09:46:37.9613671+02:00",_x000D_
          "LastRefreshDate": "2019-07-26T13:03:09.1557959+02:00",_x000D_
          "TotalRefreshCount": 19,_x000D_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"2019-09-23T09:46:37.9613671+02:00",_x000D_
          "LastRefreshDate": "2019-07-26T13:03:09.4057484+02:00",_x000D_
          "TotalRefreshCount": 19,_x000D_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"2019-09-23T09:46:37.9613671+02:00",_x000D_
          "LastRefreshDate": "2019-07-26T13:03:09.4526026+02:00",_x000D_
          "TotalRefreshCount": 25,_x000D_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"2019-09-23T09:46:37.9613671+02:00",_x000D_
          "LastRefreshDate": "2019-07-26T13:03:09.1557959+02:00",_x000D_
          "TotalRefreshCount": 14,_x000D_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"2019-09-23T09:46:37.9613671+02:00",_x000D_
          "LastRefreshDate": "2019-07-26T13:03:09.3588752+02:00",_x000D_
          "TotalRefreshCount": 14,_x000D_
          "CustomInfo": {}_x000D_
        }_x000D_
      },_x000D_
      "7": {_x000D_
        "$type": "Inside.Core.Formula.Definition.DefinitionAC, Inside.Core.Formula",_x000D_
        "ID": 7,_x000D_
        "Results": [_x000D_
          [_x000D_
            377.18_x000D_
          ]_x000D_
        ],_x000D_
        "Statistics": {_x000D_
          "CreationDate": "2019-09-23T09:46:37.9613671+02:00",_x000D_
          "LastRefreshDate": "2019-07-26T13:03:09.3588752+02:00",_x000D_
          "TotalRefreshCount": 14,_x000D_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"2019-09-23T09:46:37.9613671+02:00",_x000D_
          "LastRefreshDate": "2019-07-26T13:03:09.3744965+02:00",_x000D_
          "TotalRefreshCount": 14,_x000D_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"2019-09-23T09:46:37.9613671+02:00",_x000D_
          "LastRefreshDate": "2019-07-26T13:03:09.3901188+02:00",_x000D_
          "TotalRefreshCount": 14,_x000D_
          "CustomInfo": {}_x000D_
        }_x000D_
      },_x000D_
      "10": {_x000D_
        "$type": "Inside.Core.Formula.Definition.DefinitionAC, Inside.Core.Formula",_x000D_
        "ID": 10,_x000D_
        "Results": [_x000D_
          [_x000D_
            11786.14_x000D_
          ]_x000D_
        ],_x000D_
        "Statistics": {_x000D_
          "CreationDate": "2019-09-23T09:46:37.9613671+02:00",_x000D_
          "LastRefreshDate": "2019-07-26T13:03:09.3901188+02:00",_x000D_
          "TotalRefreshCount": 14,_x000D_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"2019-09-23T09:46:37.9613671+02:00",_x000D_
          "LastRefreshDate": "2019-07-26T13:03:09.3901188+02:00",_x000D_
          "TotalRefreshCount": 14,_x000D_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"2019-09-23T09:46:37.9613671+02:00",_x000D_
          "LastRefreshDate": "2019-07-26T13:03:09.3901188+02:00",_x000D_
          "TotalRefreshCount": 14,_x000D_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"2019-09-23T09:46:37.9613671+02:00",_x000D_
          "LastRefreshDate": "2019-07-26T13:03:09.4057484+02:00",_x000D_
          "TotalRefreshCount": 14,_x000D_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"2019-09-23T09:46:37.9613671+02:00",_x000D_
          "LastRefreshDate": "2019-07-26T13:03:09.4057484+02:00",_x000D_
          "TotalRefreshCount": 14,_x000D_
          "CustomInfo": {}_x000D_
        }_x000D_
      },_x000D_
      "15": {_x000D_
        "$type": "Inside.Core.Formula.Definition.DefinitionAC, Inside.Core.Formula",_x000D_
        "ID": 15,_x000D_
        "Results": [_x000D_
          [_x000D_
            10564.769999999999_x000D_
          ]_x000D_
        ],_x000D_
        "Statistics": {_x000D_
          "CreationDate": "2019-09-23T09:46:37.9613671+02:00",_x000D_
          "LastRefreshDate": "2019-07-26T13:03:09.4057484+02:00",_x000D_
          "TotalRefreshCount": 14,_x000D_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"2019-09-23T09:46:37.9613671+02:00",_x000D_
          "LastRefreshDate": "2019-07-26T13:03:09.4057484+02:00",_x000D_
          "TotalRefreshCount": 14,_x000D_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"2019-09-23T09:46:37.9613671+02:00",_x000D_
          "LastRefreshDate": "2019-07-26T13:03:09.4057484+02:00",_x000D_
          "TotalRefreshCount": 14,_x000D_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"2019-09-23T09:46:37.9613671+02:00",_x000D_
          "LastRefreshDate": "2019-07-26T13:03:09.4213604+02:00",_x000D_
          "TotalRefreshCount": 14,_x000D_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"2019-09-23T09:46:37.9613671+02:00",_x000D_
          "LastRefreshDate": "2019-07-26T13:03:09.4213604+02:00",_x000D_
          "TotalRefreshCount": 14,_x000D_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"2019-09-23T09:46:37.9613671+02:00",_x000D_
          "LastRefreshDate": "2019-07-26T13:03:09.4213604+02:00",_x000D_
          "TotalRefreshCount": 14,_x000D_
          "CustomInfo": {}_x000D_
        }_x000D_
      },_x000D_
      "21": {_x000D_
        "$type": "Inside.Core.Formula.Definition.DefinitionAC, Inside.Core.Formula",_x000D_
        "ID": 21,_x000D_
        "Results": [_x000D_
          [_x000D_
            560.83_x000D_
          ]_x000D_
        ],_x000D_
        "Statistics": {_x000D_
          "CreationDate": "2019-09-23T09:46:37.9613671+02:00",_x000D_
          "LastRefreshDate": "2019-07-26T13:03:09.4213604+02:00",_x000D_
          "TotalRefreshCount": 14,_x000D_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"2019-09-23T09:46:37.9613671+02:00",_x000D_
          "LastRefreshDate": "2019-07-26T13:03:09.4369813+02:00",_x000D_
          "TotalRefreshCount": 14,_x000D_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"2019-09-23T09:46:37.9613671+02:00",_x000D_
          "LastRefreshDate": "2019-07-26T13:03:09.4369813+02:00",_x000D_
          "TotalRefreshCount": 14,_x000D_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"2019-09-23T09:46:37.9613671+02:00",_x000D_
          "LastRefreshDate": "2019-07-26T13:03:09.4369813+02:00",_x000D_
          "TotalRefreshCount": 14,_x000D_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"2019-09-23T09:46:37.9613671+02:00",_x000D_
          "LastRefreshDate": "2019-07-26T13:03:09.4369813+02:00",_x000D_
          "TotalRefreshCount": 14,_x000D_
          "CustomInfo": {}_x000D_
        }_x000D_
      },_x000D_
      "26": {_x000D_
        "$type": "Inside.Core.Formula.Definition.DefinitionAC, Inside.Core.Formula",_x000D_
        "ID": 26,_x000D_
        "Results": [_x000D_
          [_x000D_
            8878.28_x000D_
          ]_x000D_
        ],_x000D_
        "Statistics": {_x000D_
          "CreationDate": "2019-09-23T09:46:37.9613671+02:00",_x000D_
          "LastRefreshDate": "2019-07-26T13:03:09.4369813+02:00",_x000D_
          "TotalRefreshCount": 14,_x000D_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"2019-09-23T09:46:37.9613671+02:00",_x000D_
          "LastRefreshDate": "2019-07-26T13:03:09.4369813+02:00",_x000D_
          "TotalRefreshCount": 14,_x000D_
          "CustomInfo": {}_x000D_
        }_x000D_
      },_x000D_
      "28": {_x000D_
        "$type": "Inside.Core.Formula.Definition.DefinitionAC, Inside.Core.Formula",_x000D_
        "ID": 28,_x000D_
        "Results": [_x000D_
          [_x000D_
            7055.54_x000D_
          ]_x000D_
        ],_x000D_
        "Statistics": {_x000D_
          "CreationDate": "2019-09-23T09:46:37.9613671+02:00",_x000D_
          "LastRefreshDate": "2019-07-26T13:03:09.4526026+02:00",_x000D_
          "TotalRefreshCount": 14,_x000D_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"2019-09-23T09:46:37.9613671+02:00",_x000D_
          "LastRefreshDate": "2019-07-26T13:03:09.4526026+02:00",_x000D_
          "TotalRefreshCount": 14,_x000D_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"2019-09-23T09:46:37.9613671+02:00",_x000D_
          "LastRefreshDate": "2019-07-26T13:03:09.4526026+02:00",_x000D_
          "TotalRefreshCount": 14,_x000D_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"2019-09-23T09:46:37.9613671+02:00",_x000D_
          "LastRefreshDate": "2019-09-05T18:21:43.8280381+02:00",_x000D_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"2019-09-23T09:46:37.9613671+02:00",_x000D_
          "LastRefreshDate": "2019-08-27T14:28:59.1100966+02:00",_x000D_
          "TotalRefreshCount": 1,_x000D_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"2019-09-23T09:46:37.9613671+02:00",_x000D_
          "LastRefreshDate": "2019-08-27T14:28:59.3923392+02:00",_x000D_
          "TotalRefreshCount": 1,_x000D_
          "CustomInfo": {}_x000D_
        }_x000D_
      },_x000D_
      "34": {_x000D_
        "$type": "Inside.Core.Formula.Definition.DefinitionAC, Inside.Core.Formula",_x000D_
        "ID": 34,_x000D_
        "Results": [_x000D_
          [_x000D_
            377.18_x000D_
          ]_x000D_
        ],_x000D_
        "Statistics": {_x000D_
          "CreationDate": "2019-09-23T09:46:37.9613671+02:00",_x000D_
          "LastRefreshDate": "2019-08-27T14:28:59.3923392+02:00",_x000D_
          "TotalRefreshCount": 1,_x000D_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"2019-09-23T09:46:37.9613671+02:00",_x000D_
          "LastRefreshDate": "2019-09-05T18:21:44.4314286+02:00",_x000D_
          "TotalRefreshCount": 2,_x000D_
          "CustomInfo": {}_x000D_
        }_x000D_
      },_x000D_
      "36": {_x000D_
        "$type": "Inside.Core.Formula.Definition.DefinitionAC, Inside.Core.Formula",_x000D_
        "ID": 36,_x000D_
    </t>
  </si>
  <si>
    <t xml:space="preserve">    "Results": [_x000D_
          [_x000D_
            0.0_x000D_
          ]_x000D_
        ],_x000D_
        "Statistics": {_x000D_
          "CreationDate": "2019-09-23T09:46:37.9613671+02:00",_x000D_
          "LastRefreshDate": "2019-08-27T14:28:59.4079573+02:00",_x000D_
          "TotalRefreshCount": 1,_x000D_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"2019-09-23T09:46:37.9613671+02:00",_x000D_
          "LastRefreshDate": "2019-08-27T14:28:59.4079573+02:00",_x000D_
          "TotalRefreshCount": 1,_x000D_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"2019-09-23T09:46:37.9613671+02:00",_x000D_
          "LastRefreshDate": "2019-08-27T14:28:59.4079573+02:00",_x000D_
          "TotalRefreshCount": 1,_x000D_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"2019-09-23T09:46:37.9613671+02:00",_x000D_
          "LastRefreshDate": "2019-08-27T14:28:59.4079573+02:00",_x000D_
          "TotalRefreshCount": 1,_x000D_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"2019-09-23T09:46:37.9613671+02:00",_x000D_
          "LastRefreshDate": "2019-09-05T18:21:44.4374111+02:00",_x000D_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"2019-09-23T09:46:37.9613671+02:00",_x000D_
          "LastRefreshDate": "2019-08-27T14:28:59.4079573+02:00",_x000D_
          "TotalRefreshCount": 1,_x000D_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"2019-09-23T09:46:37.9613671+02:00",_x000D_
          "LastRefreshDate": "2019-08-27T14:28:59.4079573+02:00",_x000D_
          "TotalRefreshCount": 1,_x000D_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"2019-09-23T09:46:37.9613671+02:00",_x000D_
          "LastRefreshDate": "2019-08-27T14:28:59.4235783+02:00",_x000D_
          "TotalRefreshCount": 1,_x000D_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"2019-09-23T09:46:37.9613671+02:00",_x000D_
          "LastRefreshDate": "2019-08-27T14:28:59.4235783+02:00",_x000D_
          "TotalRefreshCount": 1,_x000D_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"2019-09-23T09:46:37.9613671+02:00",_x000D_
          "LastRefreshDate": "2019-08-27T14:28:59.4235783+02:00",_x000D_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10564.769999999999_x000D_
          ]_x000D_
        ],_x000D_
        "Statistics": {_x000D_
          "CreationDate": "2019-09-23T09:46:37.9613671+02:00",_x000D_
          "LastRefreshDate": "2019-08-27T14:28:59.4235783+02:00",_x000D_
          "TotalRefreshCount": 1,_x000D_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"2019-09-23T09:46:37.9613671+02:00",_x000D_
          "LastRefreshDate": "2019-08-27T14:28:59.4235783+02:00",_x000D_
          "TotalRefreshCount": 1,_x000D_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"2019-09-23T09:46:37.9613671+02:00",_x000D_
          "LastRefreshDate": "2019-08-27T14:28:59.4235783+02:00",_x000D_
          "TotalRefreshCount": 1,_x000D_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"2019-09-23T09:46:37.9613671+02:00",_x000D_
          "LastRefreshDate": "2019-09-05T18:21:44.4394055+02:00",_x000D_
          "TotalRefreshCount": 2,_x000D_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"2019-09-23T09:46:37.9613671+02:00",_x000D_
          "LastRefreshDate": "2019-08-27T14:28:59.4392003+02:00",_x000D_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560.83_x000D_
          ]_x000D_
        ],_x000D_
        "Statistics": {_x000D_
          "CreationDate": "2019-09-23T09:46:37.9613671+02:00",_x000D_
          "LastRefreshDate": "2019-08-27T14:28:59.4392003+02:00",_x000D_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"2019-09-23T09:46:37.9613671+02:00",_x000D_
          "LastRefreshDate": "2019-09-05T18:21:44.4344193+02:00",_x000D_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"2019-09-23T09:46:37.9613671+02:00",_x000D_
          "LastRefreshDate": "2019-08-27T14:28:59.4392003+02:00",_x000D_
          "TotalRefreshCount": 1,_x000D_
          "CustomInfo": {}_x000D_
        }_x000D_
      },_x000D_
      "54": {_x000D_
        "$type": "Inside.Core.Formula.Definition.DefinitionAC, Inside.Core.Formula",_x000D_
        "ID": 54,_x000D_
        "Results": [_x000D_
          [_x000D_
            0.0_x000D_
          ]_x000D_
        ],_x000D_
        "Statistics": {_x000D_
          "CreationDate": "2019-09-23T09:46:37.9613671+02:00",_x000D_
          "LastRefreshDate": "2019-09-05T18:21:44.4134877+02:00",_x000D_
          "TotalRefreshCount": 2,_x000D_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"2019-09-23T09:46:37.9613671+02:00",_x000D_
          "LastRefreshDate": "2019-08-27T14:28:59.4392003+02:00",_x000D_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7055.54_x000D_
          ]_x000D_
        ],_x000D_
        "Statistics": {_x000D_
          "CreationDate": "2019-09-23T09:46:37.9613671+02:00",_x000D_
          "LastRefreshDate": "2019-08-27T14:28:59.4392003+02:00",_x000D_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"2019-09-23T09:46:37.9613671+02:00",_x000D_
          "LastRefreshDate": "2019-08-27T14:28:59.4548211+02:00",_x000D_
          "TotalRefreshCount": 1,_x000D_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"2019-09-23T09:46:37.9613671+02:00",_x000D_
          "LastRefreshDate": "2019-08-27T14:28:59.4548211+02:00",_x000D_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"2019-09-23T09:46:37.9613671+02:00",_x000D_
          "LastRefreshDate": "2019-09-05T18:21:44.4423734+02:00",_x000D_
          "TotalRefreshCount": 2,_x000D_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"2019-09-23T09:46:37.9613671+02:00",_x000D_
          "LastRefreshDate": "2019-09-05T18:21:44.4454111+02:00",_x000D_
          "TotalRefreshCount": 3,_x000D_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"2019-09-23T09:46:37.9613671+02:00",_x000D_
          "LastRefreshDate": "2019-09-05T18:23:22.9022254+02:00",_x000D_
          "TotalRefreshCount": 4,_x000D_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"2019-09-23T09:46:37.9613671+02:00",_x000D_
          "LastRefreshDate": "2019-09-05T18:23:22.9047561+02:00",_x000D_
          "TotalRefreshCount": 4,_x000D_
          "CustomInfo": {}_x000D_
        }_x000D_
      },_x000D_
      "63": {_x000D_
        "$type": "Inside.Core.Formula.Definition.DefinitionAC, Inside.Core.Formula",_x000D_
        "ID": 63,_x000D_
        "Results": [_x000D_
          [_x000D_
            90075.09_x000D_
          ]_x000D_
        ],_x000D_
        "Statistics": {_x000D_
          "CreationDate": "2019-09-23T09:46:37.9613671+02:00",_x000D_
          "LastRefreshDate": "2019-09-05T18:23:22.9077172+02:00",_x000D_
          "TotalRefreshCount": 4,_x000D_
          "CustomInfo": {}_x000D_
        }_x000D_
      },_x000D_
      "64": {_x000D_
        "$type": "Inside.Core.Formula.Definition.DefinitionAC, Inside.Core.Formula",_x000D_
        "ID": 64,_x000D_
        "Results": [_x000D_
          [_x000D_
            146383.2_x000D_
          ]_x000D_
        ],_x000D_
        "Statistics": {_x000D_
          "CreationDate": "2019-09-23T09:46:37.9613671+02:00",_x000D_
          "LastRefreshDate": "2019-09-05T18:23:22.9102289+02:00",_x000D_
          "TotalRefreshCount": 4,_x000D_
          "CustomInfo": {}_x000D_
        }_x000D_
      },_x000D_
      "65": {_x000D_
        "$type": "Inside.Core.Formula.Definition.DefinitionAC, Inside.Core.Formula",_x000D_
        "ID": 65,_x000D_
        "Results": [_x000D_
          [_x000D_
            166849.52_x000D_
          ]_x000D_
        ],_x000D_
        "Statistics": {_x000D_
          "CreationDate": "2019-09-23T09:46:37.9613671+02:00",_x000D_
          "LastRefreshDate": "2019-09-05T18:23:22.7351643+02:00",_x000D_
          "TotalRefreshCount": 4,_x000D_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"2019-09-23T09:46:37.9613671+02:00",_x000D_
          "LastRefreshDate": "2019-09-05T18:23:22.7381563+02:00",_x000D_
          "TotalRefreshCount": 4,_x000D_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"2019-09-23T09:46:37.9613671+02:00",_x000D_
          "LastRefreshDate": "2019-09-05T18:23:22.7401606+02:00",_x000D_
          "TotalRefreshCount": 4,_x000D_
          "CustomInfo": {}_x000D_
        }_x000D_
      },_x000D_
      "68": {_x000D_
        "$type": "Inside.Core.Formula.Definition.DefinitionAC, Inside.Core.Formula",_x000D_
        "ID": 68,_x000D_
        "Results": [_x000D_
          [_x000D_
            103687.68_x000D_
          ]_x000D_
        ],_x000D_
        "Statistics": {_x000D_
          "CreationDate": "2019-09-23T09:46:37.9613671+02:00",_x000D_
          "LastRefreshDate": "2019-09-05T18:23:22.7431431+02:00",_x000D_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69125.12_x000D_
          ]_x000D_
        ],_x000D_
        "Statistics": {_x000D_
          "CreationDate": "2019-09-23T09:46:37.9613671+02:00",_x000D_
          "LastRefreshDate": "2019-09-12T22:53:22.5287986+02:00",_x000D_
          "TotalRefreshCount": 1,_x000D_
          "CustomInfo": {}_x000D_
        }_x000D_
      },_x000D_
      "70": {_x000D_
        "$type": "Inside.Core.Formula.Definition.DefinitionAC, Inside.Core.Formula",_x000D_
        "ID": 70,_x000D_
        "Results": [_x000D_
          [_x000D_
            1454.78_x000D_
          ]_x000D_
        ],_x000D_
        "Statistics": {_x000D_
          "CreationDate": "2019-09-23T09:46:37.9613671+02:00",_x000D_
          "LastRefreshDate": "2019-09-12T22:53:22.5327932+02:00",_x000D_
          "TotalRefreshCount": 1,_x000D_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"2019-09-23T09:46:37.9613671+02:00",_x000D_
          "LastRefreshDate": "2019-09-12T22:53:22.5367878+02:00",_x000D_
          "TotalRefreshCount": 1,_x000D_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"2019-09-23T09:46:37.9613671+02:00",_x000D_
          "LastRefreshDate": "2019-09-12T22:53:22.5407826+02:00",_x000D_
          "TotalRefreshCount": 1,_x000D_
          "CustomInfo": {}_x000D_
        }_x000D_
      },_x000D_
      "73": {_x000D_
        "$type": "Inside.Core.Formula.Definition.DefinitionAC, Inside.Core.Formula",_x000D_
        "ID": 73,_x000D_
        "Results": [_x000D_
          [_x000D_
            60050.06_x000D_
          ]_x000D_
        ],_x000D_
        "Statistics": {_x000D_
          "CreationDate": "2019-09-23T09:46:37.9613671+02:00",_x000D_
          "LastRefreshDate": "2019-09-12T22:53:43.7015338+02:00",_x000D_
          "TotalRefreshCount": 1,_x000D_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"2019-09-23T09:46:37.9613671+02:00",_x000D_
          "LastRefreshDate": "2019-09-12T22:53:43.7108541+02:00",_x000D_
          "TotalRefreshCount": 1,_x000D_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"2019-09-23T09:46:37.9613671+02:00",_x000D_
          "LastRefreshDate": "2019-09-12T22:53:43.7149025+02:00",_x000D_
          "TotalRefreshCount": 1,_x000D_
          "CustomInfo": {}_x000D_
        }_x000D_
      },_x000D_
      "76": {_x000D_
        "$type": "Inside.Core.Formula.Definition.DefinitionAC, Inside.Core.Formula",_x000D_
        "ID": 76,_x000D_
        "Results": [_x000D_
          [_x000D_
            1314.38_x000D_
          ]_x000D_
        ],_x000D_
        "Statistics": {_x000D_
          "CreationDate": "2019-09-23T09:46:37.9613671+02:00",_x000D_
          "LastRefreshDate": "2019-09-12T22:53:43.7228912+02:00",_x000D_
          "TotalRefreshCount": 1,_x000D_
          "CustomInfo": {}_x000D_
        }_x000D_
      },_x000D_
      "77": {_x000D_
        "$type": "Inside.Core.Formula.Definition.DefinitionAC, Inside.Core.Formula",_x000D_
        "ID": 77,_x000D_
        "Results": [_x000D_
          [_x000D_
            103687.68_x000D_
          ]_x000D_
        ],_x000D_
        "Statistics": {_x000D_
          "CreationDate": "2019-09-23T09:46:37.9613671+02:00",_x000D_
          "LastRefreshDate": "2019-09-23T09:35:41.1870979+02:00",_x000D_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166849.52_x000D_
          ]_x000D_
        ],_x000D_
        "Statistics": {_x000D_
          "CreationDate": "2019-09-23T09:46:37.9613671+02:00",_x000D_
          "LastRefreshDate": "2019-09-23T09:35:41.1870979+02:00",_x000D_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"2019-09-23T09:46:37.9613671+02:00",_x000D_
          "LastRefreshDate": "2019-09-23T09:35:41.1870979+02:00",_x000D_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"2019-09-23T09:46:37.9613671+02:00",_x000D_
          "LastRefreshDate": "2019-09-23T09:35:41.2027707+02:00",_x000D_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103687.68_x000D_
          ]_x000D_
        ],_x000D_
        "Statistics": {_x000D_
          "CreationDate": "2019-09-23T09:46:37.9613671+02:00",_x000D_
          "LastRefreshDate": "2019-09-23T09:35:50.4907189+02:00",_x000D_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166849.52_x000D_
          ]_x000D_
        ],_x000D_
        "Statistics": {_x000D_
          "CreationDate": "2019-09-23T09:46:37.9613671+02:00",_x000D_
          "LastRefreshDate": "2019-09-23T09:35:50.5081183+02:00",_x000D_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"2019-09-23T09:46:37.9613671+02:00",_x000D_
          "LastRefreshDate": "2019-09-23T09:35:50.5121738+02:00",_x000D_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"2019-09-23T09:46:37.9613671+02:00",_x000D_
          "LastRefreshDate": "2019-09-23T09:35:50.5121738+02:00",_x000D_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90075.09_x000D_
          ]_x000D_
        ],_x000D_
        "Statistics": {_x000D_
          "CreationDate": "2019-09-23T09:46:37.9613671+02:00",_x000D_
          "LastRefreshDate": "2019-09-23T09:36:19.1804487+02:00",_x000D_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146383.2_x000D_
          ]_x000D_
        ],_x000D_
        "Statistics": {_x000D_
          "CreationDate": "2019-09-23T09:46:37.9613671+02:00",_x000D_
          "LastRefreshDate": "2019-09-23T09:36:19.1804487+02:00",_x000D_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"2019-09-23T09:46:37.9613671+02:00",_x000D_
          "LastRefreshDate": "2019-09-23T09:36:19.1961126+02:00",_x000D_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"2019-09-23T09:46:37.9613671+02:00",_x000D_
          "LastRefreshDate": "2019-09-23T09:36:19.1961126+02:00",_x000D_
          "TotalRefreshCount": 1,_x000D_
          "CustomInfo": {}_x000D_
        }_x000D_
      }_x000D_
    },_x000D_
    "LastID": 88_x000D_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</si>
</sst>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10" fontId="1" fillId="2" borderId="1" xfId="0" applyNumberFormat="1" applyFont="1" applyFill="1" applyBorder="1" applyAlignment="1">
      <alignment horizontal="left" vertical="center"/>
    </xf>
    <xf numFmtId="10" fontId="0" fillId="0" borderId="0" xfId="0" applyNumberFormat="1"/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3" fillId="3" borderId="0" xfId="0" applyFont="1" applyFill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10" fontId="0" fillId="0" borderId="0" xfId="1" applyNumberFormat="1" applyFont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9" fontId="6" fillId="4" borderId="3" xfId="0" applyNumberFormat="1" applyFont="1" applyFill="1" applyBorder="1" applyAlignment="1">
      <alignment horizontal="center" vertical="center"/>
    </xf>
    <xf numFmtId="10" fontId="5" fillId="0" borderId="0" xfId="0" applyNumberFormat="1" applyFont="1" applyAlignment="1">
      <alignment wrapText="1"/>
    </xf>
  </cellXfs>
  <cellStyles count="2">
    <cellStyle name="Normal" xfId="0" builtinId="0"/>
    <cellStyle name="Pourcentage" xfId="1" builtinId="5"/>
  </cellStyles>
  <dxfs count="29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2" formatCode="0.00"/>
      <alignment horizontal="general" vertical="bottom" textRotation="0" wrapText="1" indent="0" justifyLastLine="0" shrinkToFit="0" readingOrder="0"/>
    </dxf>
    <dxf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general" vertical="bottom" textRotation="0" wrapText="1" indent="0" justifyLastLine="0" shrinkToFit="0" readingOrder="0"/>
    </dxf>
    <dxf>
      <numFmt numFmtId="14" formatCode="0.00%"/>
      <alignment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numFmt numFmtId="4" formatCode="#,##0.00"/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numFmt numFmtId="4" formatCode="#,##0.00"/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numFmt numFmtId="4" formatCode="#,##0.00"/>
      <alignment textRotation="0" wrapText="1" indent="0" justifyLastLine="0" shrinkToFit="0" readingOrder="0"/>
    </dxf>
    <dxf>
      <numFmt numFmtId="4" formatCode="#,##0.00"/>
      <alignment horizontal="general" vertical="bottom" textRotation="0" wrapText="1" indent="0" justifyLastLine="0" shrinkToFit="0" readingOrder="0"/>
    </dxf>
    <dxf>
      <numFmt numFmtId="4" formatCode="#,##0.00"/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Synthèse fourniture et matériaux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'Synthèse type élément'!$C$9</c:f>
              <c:strCache>
                <c:ptCount val="1"/>
                <c:pt idx="0">
                  <c:v>Déboursé prévu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'Synthèse type élément'!$A$10:$B$12</c:f>
              <c:multiLvlStrCache>
                <c:ptCount val="3"/>
                <c:lvl>
                  <c:pt idx="0">
                    <c:v>Fourniture et matériaux</c:v>
                  </c:pt>
                  <c:pt idx="1">
                    <c:v>Main d'oeuvre</c:v>
                  </c:pt>
                  <c:pt idx="2">
                    <c:v>Matériel</c:v>
                  </c:pt>
                </c:lvl>
                <c:lvl>
                  <c:pt idx="0">
                    <c:v>Travaux directs</c:v>
                  </c:pt>
                  <c:pt idx="1">
                    <c:v>Travaux directs</c:v>
                  </c:pt>
                  <c:pt idx="2">
                    <c:v>Travaux directs</c:v>
                  </c:pt>
                </c:lvl>
              </c:multiLvlStrCache>
            </c:multiLvlStrRef>
          </c:cat>
          <c:val>
            <c:numRef>
              <c:f>'Synthèse type élément'!$C$10:$C$12</c:f>
              <c:numCache>
                <c:formatCode>#,##0.00</c:formatCode>
                <c:ptCount val="3"/>
                <c:pt idx="0">
                  <c:v>106490.37</c:v>
                </c:pt>
                <c:pt idx="1">
                  <c:v>74885.829999999987</c:v>
                </c:pt>
                <c:pt idx="2">
                  <c:v>2912.9700000000003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1-4AE7-ACD8-AE64CC8A423B}"/>
            </c:ext>
          </c:extLst>
        </c:ser>
        <c:ser>
          <c:idx val="1"/>
          <c:order val="1"/>
          <c:tx>
            <c:strRef>
              <c:f>'Synthèse type élément'!$D$9</c:f>
              <c:strCache>
                <c:ptCount val="1"/>
                <c:pt idx="0">
                  <c:v>Déboursé réalisé période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'Synthèse type élément'!$A$10:$B$12</c:f>
              <c:multiLvlStrCache>
                <c:ptCount val="3"/>
                <c:lvl>
                  <c:pt idx="0">
                    <c:v>Fourniture et matériaux</c:v>
                  </c:pt>
                  <c:pt idx="1">
                    <c:v>Main d'oeuvre</c:v>
                  </c:pt>
                  <c:pt idx="2">
                    <c:v>Matériel</c:v>
                  </c:pt>
                </c:lvl>
                <c:lvl>
                  <c:pt idx="0">
                    <c:v>Travaux directs</c:v>
                  </c:pt>
                  <c:pt idx="1">
                    <c:v>Travaux directs</c:v>
                  </c:pt>
                  <c:pt idx="2">
                    <c:v>Travaux directs</c:v>
                  </c:pt>
                </c:lvl>
              </c:multiLvlStrCache>
            </c:multiLvlStrRef>
          </c:cat>
          <c:val>
            <c:numRef>
              <c:f>'Synthèse type élément'!$D$10:$D$12</c:f>
              <c:numCache>
                <c:formatCode>#,##0.00</c:formatCode>
                <c:ptCount val="3"/>
                <c:pt idx="0">
                  <c:v>36308.512500000004</c:v>
                </c:pt>
                <c:pt idx="1">
                  <c:v>3358.8</c:v>
                </c:pt>
                <c:pt idx="2">
                  <c:v>1589.48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1-4AE7-ACD8-AE64CC8A42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7844744"/>
        <c:axId val="537845728"/>
      </c:barChart>
      <c:catAx>
        <c:axId val="53784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845728"/>
        <c:crosses val="autoZero"/>
        <c:auto val="1"/>
        <c:lblAlgn val="ctr"/>
        <c:lblOffset val="100"/>
        <c:noMultiLvlLbl val="0"/>
      </c:catAx>
      <c:valAx>
        <c:axId val="5378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844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476124</xdr:colOff>
      <xdr:row>1</xdr:row>
      <xdr:rowOff>116041</xdr:rowOff>
    </xdr:from>
    <xdr:to>
      <xdr:col>16</xdr:col>
      <xdr:colOff>588185</xdr:colOff>
      <xdr:row>22</xdr:row>
      <xdr:rowOff>179294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F32245D-389A-45E3-A98A-D80B66725B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3731.401796527774" missingItemsLimit="0" createdVersion="3" refreshedVersion="6" minRefreshableVersion="3" recordCount="6" xr:uid="{1E6D2CE2-107F-424D-B7AC-EE8B7C62A9E4}">
  <cacheSource type="external" connectionId="1"/>
  <cacheFields count="5">
    <cacheField name="Chantier - Type Récapitulatif" numFmtId="0">
      <sharedItems count="1">
        <s v="Travaux directs"/>
      </sharedItems>
    </cacheField>
    <cacheField name="Chantier - Nature - Libellé" numFmtId="0">
      <sharedItems count="4">
        <s v="Fourniture et matériaux"/>
        <s v="Main d'oeuvre"/>
        <s v="Matériel"/>
        <s v="Divers" u="1"/>
      </sharedItems>
    </cacheField>
    <cacheField name="Déboursé réalisé période" numFmtId="0">
      <sharedItems containsSemiMixedTypes="0" containsString="0" containsNumber="1" minValue="109.28" maxValue="28044.856500000005" count="6">
        <n v="8263.6560000000027"/>
        <n v="28044.856500000005"/>
        <n v="1368"/>
        <n v="1990.8"/>
        <n v="109.28"/>
        <n v="1480.2"/>
      </sharedItems>
    </cacheField>
    <cacheField name="Temps réalisé période" numFmtId="0">
      <sharedItems containsSemiMixedTypes="0" containsString="0" containsNumber="1" containsInteger="1" minValue="0" maxValue="109" count="3">
        <n v="0"/>
        <n v="69"/>
        <n v="109"/>
      </sharedItems>
    </cacheField>
    <cacheField name="Période" numFmtId="0">
      <sharedItems containsSemiMixedTypes="0" containsString="0" containsNumber="1" containsInteger="1" minValue="200910" maxValue="202012" count="86">
        <n v="201710"/>
        <n v="201711"/>
        <n v="201512" u="1"/>
        <n v="201308" u="1"/>
        <n v="201104" u="1"/>
        <n v="201601" u="1"/>
        <n v="201406" u="1"/>
        <n v="201202" u="1"/>
        <n v="201211" u="1"/>
        <n v="201007" u="1"/>
        <n v="201504" u="1"/>
        <n v="201309" u="1"/>
        <n v="201105" u="1"/>
        <n v="201602" u="1"/>
        <n v="200910" u="1"/>
        <n v="201407" u="1"/>
        <n v="201203" u="1"/>
        <n v="201212" u="1"/>
        <n v="201008" u="1"/>
        <n v="201505" u="1"/>
        <n v="202002" u="1"/>
        <n v="201301" u="1"/>
        <n v="201310" u="1"/>
        <n v="201106" u="1"/>
        <n v="201612" u="1"/>
        <n v="200911" u="1"/>
        <n v="201408" u="1"/>
        <n v="201905" u="1"/>
        <n v="201204" u="1"/>
        <n v="201009" u="1"/>
        <n v="201506" u="1"/>
        <n v="201302" u="1"/>
        <n v="202012" u="1"/>
        <n v="201311" u="1"/>
        <n v="201107" u="1"/>
        <n v="200912" u="1"/>
        <n v="201409" u="1"/>
        <n v="201906" u="1"/>
        <n v="201205" u="1"/>
        <n v="201001" u="1"/>
        <n v="201010" u="1"/>
        <n v="201507" u="1"/>
        <n v="201303" u="1"/>
        <n v="201312" u="1"/>
        <n v="201108" u="1"/>
        <n v="201401" u="1"/>
        <n v="201410" u="1"/>
        <n v="201907" u="1"/>
        <n v="201206" u="1"/>
        <n v="201002" u="1"/>
        <n v="201011" u="1"/>
        <n v="201508" u="1"/>
        <n v="201304" u="1"/>
        <n v="201109" u="1"/>
        <n v="201402" u="1"/>
        <n v="201411" u="1"/>
        <n v="201207" u="1"/>
        <n v="201003" u="1"/>
        <n v="201012" u="1"/>
        <n v="201509" u="1"/>
        <n v="201305" u="1"/>
        <n v="201101" u="1"/>
        <n v="201110" u="1"/>
        <n v="201403" u="1"/>
        <n v="201412" u="1"/>
        <n v="201909" u="1"/>
        <n v="201208" u="1"/>
        <n v="201004" u="1"/>
        <n v="201501" u="1"/>
        <n v="201510" u="1"/>
        <n v="201306" u="1"/>
        <n v="201102" u="1"/>
        <n v="201111" u="1"/>
        <n v="201404" u="1"/>
        <n v="201209" u="1"/>
        <n v="201005" u="1"/>
        <n v="201502" u="1"/>
        <n v="201511" u="1"/>
        <n v="201307" u="1"/>
        <n v="201103" u="1"/>
        <n v="201112" u="1"/>
        <n v="201405" u="1"/>
        <n v="201201" u="1"/>
        <n v="201210" u="1"/>
        <n v="201006" u="1"/>
        <n v="201503" u="1"/>
      </sharedItems>
    </cacheField>
  </cacheFields>
  <extLst>
    <ext xmlns:x14="http://schemas.microsoft.com/office/spreadsheetml/2009/9/main" uri="{725AE2AE-9491-48be-B2B4-4EB974FC3084}">
      <x14:pivotCacheDefinition pivotCacheId="195722265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  <x v="0"/>
  </r>
  <r>
    <x v="0"/>
    <x v="0"/>
    <x v="1"/>
    <x v="0"/>
    <x v="1"/>
  </r>
  <r>
    <x v="0"/>
    <x v="1"/>
    <x v="2"/>
    <x v="1"/>
    <x v="0"/>
  </r>
  <r>
    <x v="0"/>
    <x v="1"/>
    <x v="3"/>
    <x v="2"/>
    <x v="1"/>
  </r>
  <r>
    <x v="0"/>
    <x v="2"/>
    <x v="4"/>
    <x v="0"/>
    <x v="0"/>
  </r>
  <r>
    <x v="0"/>
    <x v="2"/>
    <x v="5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A58B27-26D0-48CE-816E-1DC0DA6929FD}" name="pivotTable_A7" cacheId="1" dataOnRows="1" applyNumberFormats="0" applyBorderFormats="0" applyFontFormats="0" applyPatternFormats="0" applyAlignmentFormats="0" applyWidthHeightFormats="1" dataCaption="Valeurs" errorCaption="0" showError="1" updatedVersion="6" minRefreshableVersion="3" showCalcMbrs="0" useAutoFormatting="1" itemPrintTitles="1" createdVersion="3" indent="0" outline="1" outlineData="1" multipleFieldFilters="0" fieldListSortAscending="1">
  <location ref="A9:D24" firstHeaderRow="1" firstDataRow="2" firstDataCol="1"/>
  <pivotFields count="5">
    <pivotField name="Chantier - Type Récapitulatif" axis="axisRow" showAll="0">
      <items count="2">
        <item x="0"/>
        <item t="default"/>
      </items>
    </pivotField>
    <pivotField name="Chantier - Nature - Libellé" axis="axisRow" showAll="0">
      <items count="5">
        <item x="0"/>
        <item x="1"/>
        <item x="2"/>
        <item m="1" x="3"/>
        <item t="default"/>
      </items>
    </pivotField>
    <pivotField name="Déboursé réalisé période" dataField="1" showAll="0"/>
    <pivotField name="Temps réalisé période" dataField="1" showAll="0"/>
    <pivotField name="Période" axis="axisCol" showAll="0" sortType="ascending">
      <items count="87">
        <item m="1" x="14"/>
        <item m="1" x="25"/>
        <item m="1" x="35"/>
        <item m="1" x="39"/>
        <item m="1" x="49"/>
        <item m="1" x="57"/>
        <item m="1" x="67"/>
        <item m="1" x="75"/>
        <item m="1" x="84"/>
        <item m="1" x="9"/>
        <item m="1" x="18"/>
        <item m="1" x="29"/>
        <item m="1" x="40"/>
        <item m="1" x="50"/>
        <item m="1" x="58"/>
        <item m="1" x="61"/>
        <item m="1" x="71"/>
        <item m="1" x="79"/>
        <item m="1" x="4"/>
        <item m="1" x="12"/>
        <item m="1" x="23"/>
        <item m="1" x="34"/>
        <item m="1" x="44"/>
        <item m="1" x="53"/>
        <item m="1" x="62"/>
        <item m="1" x="72"/>
        <item m="1" x="80"/>
        <item m="1" x="82"/>
        <item m="1" x="7"/>
        <item m="1" x="16"/>
        <item m="1" x="28"/>
        <item m="1" x="38"/>
        <item m="1" x="48"/>
        <item m="1" x="56"/>
        <item m="1" x="66"/>
        <item m="1" x="74"/>
        <item m="1" x="83"/>
        <item m="1" x="8"/>
        <item m="1" x="17"/>
        <item m="1" x="21"/>
        <item m="1" x="31"/>
        <item m="1" x="42"/>
        <item m="1" x="52"/>
        <item m="1" x="60"/>
        <item m="1" x="70"/>
        <item m="1" x="78"/>
        <item m="1" x="3"/>
        <item m="1" x="11"/>
        <item m="1" x="22"/>
        <item m="1" x="33"/>
        <item m="1" x="43"/>
        <item m="1" x="45"/>
        <item m="1" x="54"/>
        <item m="1" x="63"/>
        <item m="1" x="73"/>
        <item m="1" x="81"/>
        <item m="1" x="6"/>
        <item m="1" x="15"/>
        <item m="1" x="26"/>
        <item m="1" x="36"/>
        <item m="1" x="46"/>
        <item m="1" x="55"/>
        <item m="1" x="64"/>
        <item m="1" x="68"/>
        <item m="1" x="76"/>
        <item m="1" x="85"/>
        <item m="1" x="10"/>
        <item m="1" x="19"/>
        <item m="1" x="30"/>
        <item m="1" x="41"/>
        <item m="1" x="51"/>
        <item m="1" x="59"/>
        <item m="1" x="69"/>
        <item m="1" x="77"/>
        <item m="1" x="2"/>
        <item m="1" x="5"/>
        <item m="1" x="13"/>
        <item m="1" x="24"/>
        <item x="0"/>
        <item x="1"/>
        <item m="1" x="27"/>
        <item m="1" x="37"/>
        <item m="1" x="47"/>
        <item m="1" x="65"/>
        <item m="1" x="20"/>
        <item m="1" x="32"/>
        <item t="default"/>
      </items>
    </pivotField>
  </pivotFields>
  <rowFields count="3">
    <field x="0"/>
    <field x="1"/>
    <field x="-2"/>
  </rowFields>
  <rowItems count="14">
    <i>
      <x/>
    </i>
    <i r="1">
      <x/>
    </i>
    <i r="2">
      <x/>
    </i>
    <i r="2" i="1">
      <x v="1"/>
    </i>
    <i r="1">
      <x v="1"/>
    </i>
    <i r="2">
      <x/>
    </i>
    <i r="2" i="1">
      <x v="1"/>
    </i>
    <i r="1">
      <x v="2"/>
    </i>
    <i r="2">
      <x/>
    </i>
    <i r="2" i="1">
      <x v="1"/>
    </i>
    <i t="default">
      <x/>
    </i>
    <i t="default" i="1">
      <x/>
    </i>
    <i t="grand">
      <x/>
    </i>
    <i t="grand" i="1">
      <x/>
    </i>
  </rowItems>
  <colFields count="1">
    <field x="4"/>
  </colFields>
  <colItems count="3">
    <i>
      <x v="78"/>
    </i>
    <i>
      <x v="79"/>
    </i>
    <i t="grand">
      <x/>
    </i>
  </colItems>
  <dataFields count="2">
    <dataField name="Somme de Déboursé réalisé période" fld="2" baseField="0" baseItem="0"/>
    <dataField name="Somme de Temps réalisé période" fld="3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127D5F-1E4D-405C-AAB7-71F97F771166}" name="TableauC7" displayName="TableauC7" ref="C8:L13" totalsRowCount="1" headerRowDxfId="28" dataDxfId="27" totalsRowDxfId="26">
  <autoFilter ref="C8:L12" xr:uid="{C5609C9E-5092-40FF-8336-D651D7A19C95}"/>
  <tableColumns count="10">
    <tableColumn id="1" xr3:uid="{37B48EEE-C3AE-4E8D-927B-51C5764C42F3}" name="Intitulé client" dataDxfId="25" totalsRowDxfId="24"/>
    <tableColumn id="2" xr3:uid="{48B1F720-7EF2-4224-B457-97CB7C20A1EE}" name="Code Chantier" dataDxfId="23" totalsRowDxfId="22"/>
    <tableColumn id="4" xr3:uid="{306186C2-FC86-4691-97E6-A102B3F629E7}" name="Prix de vente prévu" totalsRowFunction="sum" dataDxfId="21" totalsRowDxfId="20"/>
    <tableColumn id="3" xr3:uid="{181586FC-EFB3-4F4A-9EAE-71DB70ACDC38}" name="Déboursé prévu" totalsRowFunction="sum" dataDxfId="19" totalsRowDxfId="18"/>
    <tableColumn id="5" xr3:uid="{1F46F83D-B2B5-4B9D-8292-F31A0BE485C1}" name="Facturé période" totalsRowFunction="sum" dataDxfId="17" totalsRowDxfId="16">
      <calculatedColumnFormula>_xll.Assistant.XL.RIK_AC("INF53__;INF02@E=1,S=12,G=0,T=0,P=0:@R=A,S=8,V={0}:R=B,S=1003|3,V={1}:R=C,S=1,V={2}:R=D,S=2,V={3}:R=E,S=50,V={4}:R=F,S=48,V={5}:R=G,S=48,V={6}:",$B$1,$C9,$B$3,$B$4,$B$5,$B$2,$D9)</calculatedColumnFormula>
    </tableColumn>
    <tableColumn id="6" xr3:uid="{AAB314FC-0851-4E9D-8428-C9798BEDD5EF}" name="Reste à facturer" totalsRowFunction="sum" dataDxfId="15" totalsRowDxfId="14">
      <calculatedColumnFormula>TableauC7[[#This Row],[Prix de vente prévu]]-TableauC7[[#This Row],[Facturé période]]</calculatedColumnFormula>
    </tableColumn>
    <tableColumn id="7" xr3:uid="{B2E6731D-DBAB-4684-94F6-7ACE80C04CF1}" name="Prix de revient réalisé sur la période" totalsRowFunction="sum" dataDxfId="13" totalsRowDxfId="12">
      <calculatedColumnFormula>_xll.Assistant.XL.RIK_AC("INF53__;INF02@E=1,S=10,G=0,T=0,P=0:@R=A,S=8,V={0}:R=D,S=1003|3,V={1}:R=E,S=1,V={2}:R=F,S=2,V={3}:R=G,S=50,V={4}:R=F,S=48,V={5}:R=G,S=48,V={6}:",$B$1,$C9,$B$3,$B$4,$B$5,$B$2,$D9)</calculatedColumnFormula>
    </tableColumn>
    <tableColumn id="8" xr3:uid="{FB0B6D11-1AA2-4C69-B7CC-0574E5D3828F}" name="Marge montant" totalsRowFunction="sum" dataDxfId="11" totalsRowDxfId="10">
      <calculatedColumnFormula>TableauC7[[#This Row],[Facturé période]]-TableauC7[[#This Row],[Prix de revient réalisé sur la période]]</calculatedColumnFormula>
    </tableColumn>
    <tableColumn id="9" xr3:uid="{00D7E4D6-1C67-4C9D-8039-C4973E4BB278}" name="Marge %" totalsRowFunction="custom" dataDxfId="9" totalsRowDxfId="8" dataCellStyle="Pourcentage">
      <calculatedColumnFormula>IF(TableauC7[[#This Row],[Prix de revient réalisé sur la période]]=0,0,TableauC7[[#This Row],[Marge montant]]/TableauC7[[#This Row],[Prix de revient réalisé sur la période]])</calculatedColumnFormula>
      <totalsRowFormula>IF(TableauC7[[#Totals],[Prix de revient réalisé sur la période]]=0,0,TableauC7[[#Totals],[Marge montant]]/TableauC7[[#Totals],[Prix de revient réalisé sur la période]])</totalsRowFormula>
    </tableColumn>
    <tableColumn id="10" xr3:uid="{927E2113-3360-4C65-B411-645892107F7D}" name="Marge Coef" totalsRowFunction="custom" dataDxfId="7" totalsRowDxfId="6">
      <calculatedColumnFormula>IF(TableauC7[[#This Row],[Prix de revient réalisé sur la période]]=0,0,TableauC7[[#This Row],[Facturé période]]/TableauC7[[#This Row],[Prix de revient réalisé sur la période]])</calculatedColumnFormula>
      <totalsRowFormula>IF(TableauC7[[#Totals],[Prix de revient réalisé sur la période]]=0,0,TableauC7[[#Totals],[Facturé période]]/TableauC7[[#Totals],[Prix de revient réalisé sur la période]])</totalsRow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5CC8C8D-6C35-40B1-95F2-01614B011705}" name="TableauA8" displayName="TableauA8" ref="A9:D13" totalsRowCount="1">
  <autoFilter ref="A9:D12" xr:uid="{CC9F6E7C-F63E-440E-A3AB-D5522D3B6E27}"/>
  <tableColumns count="4">
    <tableColumn id="1" xr3:uid="{8A1C2B00-B5EB-42D0-AB68-F39ABFBD53D0}" name="Chantier - Type Récapitulatif" totalsRowLabel="Total" dataDxfId="5"/>
    <tableColumn id="2" xr3:uid="{678DEEF0-9EEF-41D7-826B-C0A07F51B090}" name="Chantier - Nature - Libellé" dataDxfId="4"/>
    <tableColumn id="5" xr3:uid="{F2AA2B4C-F8E9-4A36-A731-8BE911D5635B}" name="Déboursé prévu" totalsRowFunction="sum" dataDxfId="3" totalsRowDxfId="2"/>
    <tableColumn id="6" xr3:uid="{8CDBDAC5-E22D-4167-AAED-4673F32ACA6F}" name="Déboursé réalisé période" totalsRowFunction="sum" dataDxfId="1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Rouge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5578-7250-4312-8E94-B7C2E6E6EC9C}">
  <dimension ref="A1:L130"/>
  <sheetViews>
    <sheetView tabSelected="1" zoomScale="85" zoomScaleNormal="85" workbookViewId="0"/>
  </sheetViews>
  <sheetFormatPr baseColWidth="10" defaultRowHeight="15" x14ac:dyDescent="0.25"/>
  <cols>
    <col min="1" max="1" width="30.85546875" customWidth="1"/>
    <col min="2" max="2" width="36.85546875" customWidth="1"/>
    <col min="3" max="3" width="16" style="10" bestFit="1" customWidth="1"/>
    <col min="4" max="4" width="16.5703125" style="10" bestFit="1" customWidth="1"/>
    <col min="5" max="5" width="21.7109375" style="10" bestFit="1" customWidth="1"/>
    <col min="6" max="6" width="18.28515625" style="10" bestFit="1" customWidth="1"/>
    <col min="7" max="8" width="18.140625" style="10" bestFit="1" customWidth="1"/>
    <col min="9" max="9" width="29.28515625" style="10" bestFit="1" customWidth="1"/>
    <col min="10" max="10" width="18.140625" style="10" bestFit="1" customWidth="1"/>
    <col min="11" max="11" width="11.7109375" style="10" bestFit="1" customWidth="1"/>
    <col min="12" max="12" width="14.140625" style="10" bestFit="1" customWidth="1"/>
  </cols>
  <sheetData>
    <row r="1" spans="1:12" ht="21" x14ac:dyDescent="0.35">
      <c r="A1" s="9" t="s">
        <v>30</v>
      </c>
      <c r="B1" s="18" t="s">
        <v>33</v>
      </c>
    </row>
    <row r="2" spans="1:12" ht="21" x14ac:dyDescent="0.35">
      <c r="A2" s="9" t="s">
        <v>1</v>
      </c>
      <c r="B2" s="18" t="s">
        <v>7</v>
      </c>
    </row>
    <row r="3" spans="1:12" ht="21" x14ac:dyDescent="0.35">
      <c r="A3" s="9" t="s">
        <v>11</v>
      </c>
      <c r="B3" s="16" t="s">
        <v>7</v>
      </c>
    </row>
    <row r="4" spans="1:12" ht="21" x14ac:dyDescent="0.35">
      <c r="A4" s="9" t="s">
        <v>12</v>
      </c>
      <c r="B4" s="16" t="s">
        <v>7</v>
      </c>
    </row>
    <row r="5" spans="1:12" ht="21" x14ac:dyDescent="0.35">
      <c r="A5" s="9" t="s">
        <v>18</v>
      </c>
      <c r="B5" s="18" t="s">
        <v>41</v>
      </c>
    </row>
    <row r="6" spans="1:12" x14ac:dyDescent="0.25">
      <c r="A6" s="2"/>
    </row>
    <row r="7" spans="1:12" x14ac:dyDescent="0.25">
      <c r="C7" s="10" t="str">
        <f>_xll.Assistant.XL.RIK_AL("INF53__1_0_1,F=B='1',U='0',I='0',FN='Calibri',FS='10',FC='#FFFFFF',BC='#A5A5A5',AH='1',AV='1',Br=[$top-$bottom],BrS='1',BrC='#778899'_1,C=Total,F=B='1',U='0',I='0',FN='Calibri',FS='10',FC='#000000',BC='#FFFFFF',AH='1',AV"&amp;"='1',Br=[$top-$bottom],BrS='1',BrC='#778899'_0_0_1_1_D=5x4;INF01@E=0,S=1005|3,G=0,T=0,P=0,O=NF='Texte'_B='0'_U='0'_I='0'_FN='Calibri'_FS='10'_FC='#000000'_BC='#FFFFFF'_AH='2'_AV='1'_Br=[]_BrS='0'_BrC='#FFFFFF'_WpT='1':E="&amp;"0,S=5,G=0,T=0,P=0,O=NF='Texte'_B='0'_U='0'_I='0'_FN='Calibri'_FS='10'_FC='#000000'_BC='#FFFFFF'_AH='2'_AV='1'_Br=[]_BrS='0'_BrC='#FFFFFF'_WpT='1':E=1,S=10,G=0,T=0,P=0,O=NF='Nombre'_B='0'_U='0'_I='0'_FN='Calibri'_FS='10'_"&amp;"FC='#000000'_BC='#FFFFFF'_AH='2'_AV='1'_Br=[]_BrS='0'_BrC='#FFFFFF'_WpT='1':E=1,S=12,G=0,T=0,P=0,O=NF='Nombre'_B='0'_U='0'_I='0'_FN='Calibri'_FS='10'_FC='#000000'_BC='#FFFFFF'_AH='2'_AV='1'_Br=[]_BrS='0'_BrC='#FFFFFF'_Wp"&amp;"T='1':@R=B,S=1,V={0}:R=A,S=5,V={1}:",$B$1,$B$2)</f>
        <v/>
      </c>
    </row>
    <row r="8" spans="1:12" s="10" customFormat="1" ht="30" x14ac:dyDescent="0.25">
      <c r="C8" s="10" t="s">
        <v>9</v>
      </c>
      <c r="D8" s="10" t="s">
        <v>1</v>
      </c>
      <c r="E8" s="10" t="s">
        <v>8</v>
      </c>
      <c r="F8" s="10" t="s">
        <v>2</v>
      </c>
      <c r="G8" s="10" t="s">
        <v>10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</row>
    <row r="9" spans="1:12" x14ac:dyDescent="0.25">
      <c r="C9" s="11" t="s">
        <v>34</v>
      </c>
      <c r="D9" s="11" t="s">
        <v>35</v>
      </c>
      <c r="E9" s="12">
        <v>34562.559999999998</v>
      </c>
      <c r="F9" s="12">
        <v>27917.68</v>
      </c>
      <c r="G9" s="10">
        <f>_xll.Assistant.XL.RIK_AC("INF53__;INF02@E=1,S=12,G=0,T=0,P=0:@R=A,S=8,V={0}:R=B,S=1003|3,V={1}:R=C,S=1,V={2}:R=D,S=2,V={3}:R=E,S=50,V={4}:R=F,S=48,V={5}:R=G,S=48,V={6}:",$B$1,$C9,$B$3,$B$4,$B$5,$B$2,$D9)</f>
        <v>103687.67999999999</v>
      </c>
      <c r="H9" s="12">
        <f>TableauC7[[#This Row],[Prix de vente prévu]]-TableauC7[[#This Row],[Facturé période]]</f>
        <v>-69125.119999999995</v>
      </c>
      <c r="I9" s="10">
        <f>_xll.Assistant.XL.RIK_AC("INF53__;INF02@E=1,S=10,G=0,T=0,P=0:@R=A,S=8,V={0}:R=D,S=1003|3,V={1}:R=E,S=1,V={2}:R=F,S=2,V={3}:R=G,S=50,V={4}:R=F,S=48,V={5}:R=G,S=48,V={6}:",$B$1,$C9,$B$3,$B$4,$B$5,$B$2,$D9)</f>
        <v>90075.09</v>
      </c>
      <c r="J9" s="12">
        <f>TableauC7[[#This Row],[Facturé période]]-TableauC7[[#This Row],[Prix de revient réalisé sur la période]]</f>
        <v>13612.589999999997</v>
      </c>
      <c r="K9" s="13">
        <f>IF(TableauC7[[#This Row],[Prix de revient réalisé sur la période]]=0,0,TableauC7[[#This Row],[Marge montant]]/TableauC7[[#This Row],[Prix de revient réalisé sur la période]])</f>
        <v>0.15112491144888113</v>
      </c>
      <c r="L9" s="15">
        <f>IF(TableauC7[[#This Row],[Prix de revient réalisé sur la période]]=0,0,TableauC7[[#This Row],[Facturé période]]/TableauC7[[#This Row],[Prix de revient réalisé sur la période]])</f>
        <v>1.1511249114488811</v>
      </c>
    </row>
    <row r="10" spans="1:12" x14ac:dyDescent="0.25">
      <c r="C10" s="11" t="s">
        <v>36</v>
      </c>
      <c r="D10" s="11" t="s">
        <v>37</v>
      </c>
      <c r="E10" s="12">
        <v>133914.06</v>
      </c>
      <c r="F10" s="12">
        <v>109996.69</v>
      </c>
      <c r="G10" s="14">
        <f>_xll.Assistant.XL.RIK_AC("INF53__;INF02@E=1,S=12,G=0,T=0,P=0:@R=A,S=8,V={0}:R=B,S=1003|3,V={1}:R=C,S=1,V={2}:R=D,S=2,V={3}:R=E,S=50,V={4}:R=F,S=48,V={5}:R=G,S=48,V={6}:",$B$1,$C10,$B$3,$B$4,$B$5,$B$2,$D10)</f>
        <v>166849.51999999999</v>
      </c>
      <c r="H10" s="12">
        <f>TableauC7[[#This Row],[Prix de vente prévu]]-TableauC7[[#This Row],[Facturé période]]</f>
        <v>-32935.459999999992</v>
      </c>
      <c r="I10" s="14">
        <f>_xll.Assistant.XL.RIK_AC("INF53__;INF02@E=1,S=10,G=0,T=0,P=0:@R=A,S=8,V={0}:R=D,S=1003|3,V={1}:R=E,S=1,V={2}:R=F,S=2,V={3}:R=G,S=50,V={4}:R=F,S=48,V={5}:R=G,S=48,V={6}:",$B$1,$C10,$B$3,$B$4,$B$5,$B$2,$D10)</f>
        <v>146383.20000000001</v>
      </c>
      <c r="J10" s="12">
        <f>TableauC7[[#This Row],[Facturé période]]-TableauC7[[#This Row],[Prix de revient réalisé sur la période]]</f>
        <v>20466.319999999978</v>
      </c>
      <c r="K10" s="13">
        <f>IF(TableauC7[[#This Row],[Prix de revient réalisé sur la période]]=0,0,TableauC7[[#This Row],[Marge montant]]/TableauC7[[#This Row],[Prix de revient réalisé sur la période]])</f>
        <v>0.13981331191010973</v>
      </c>
      <c r="L10" s="15">
        <f>IF(TableauC7[[#This Row],[Prix de revient réalisé sur la période]]=0,0,TableauC7[[#This Row],[Facturé période]]/TableauC7[[#This Row],[Prix de revient réalisé sur la période]])</f>
        <v>1.1398133119101097</v>
      </c>
    </row>
    <row r="11" spans="1:12" x14ac:dyDescent="0.25">
      <c r="C11" s="11" t="s">
        <v>38</v>
      </c>
      <c r="D11" s="11" t="s">
        <v>39</v>
      </c>
      <c r="E11" s="12">
        <v>0</v>
      </c>
      <c r="F11" s="12">
        <v>0</v>
      </c>
      <c r="G11" s="14">
        <f>_xll.Assistant.XL.RIK_AC("INF53__;INF02@E=1,S=12,G=0,T=0,P=0:@R=A,S=8,V={0}:R=B,S=1003|3,V={1}:R=C,S=1,V={2}:R=D,S=2,V={3}:R=E,S=50,V={4}:R=F,S=48,V={5}:R=G,S=48,V={6}:",$B$1,$C11,$B$3,$B$4,$B$5,$B$2,$D11)</f>
        <v>0</v>
      </c>
      <c r="H11" s="12">
        <f>TableauC7[[#This Row],[Prix de vente prévu]]-TableauC7[[#This Row],[Facturé période]]</f>
        <v>0</v>
      </c>
      <c r="I11" s="14">
        <f>_xll.Assistant.XL.RIK_AC("INF53__;INF02@E=1,S=10,G=0,T=0,P=0:@R=A,S=8,V={0}:R=D,S=1003|3,V={1}:R=E,S=1,V={2}:R=F,S=2,V={3}:R=G,S=50,V={4}:R=F,S=48,V={5}:R=G,S=48,V={6}:",$B$1,$C11,$B$3,$B$4,$B$5,$B$2,$D11)</f>
        <v>0</v>
      </c>
      <c r="J11" s="12">
        <f>TableauC7[[#This Row],[Facturé période]]-TableauC7[[#This Row],[Prix de revient réalisé sur la période]]</f>
        <v>0</v>
      </c>
      <c r="K11" s="13">
        <f>IF(TableauC7[[#This Row],[Prix de revient réalisé sur la période]]=0,0,TableauC7[[#This Row],[Marge montant]]/TableauC7[[#This Row],[Prix de revient réalisé sur la période]])</f>
        <v>0</v>
      </c>
      <c r="L11" s="15">
        <f>IF(TableauC7[[#This Row],[Prix de revient réalisé sur la période]]=0,0,TableauC7[[#This Row],[Facturé période]]/TableauC7[[#This Row],[Prix de revient réalisé sur la période]])</f>
        <v>0</v>
      </c>
    </row>
    <row r="12" spans="1:12" x14ac:dyDescent="0.25">
      <c r="C12" s="11" t="s">
        <v>38</v>
      </c>
      <c r="D12" s="11" t="s">
        <v>40</v>
      </c>
      <c r="E12" s="12">
        <v>94709.9</v>
      </c>
      <c r="F12" s="12">
        <v>46374.8</v>
      </c>
      <c r="G12" s="14">
        <f>_xll.Assistant.XL.RIK_AC("INF53__;INF02@E=1,S=12,G=0,T=0,P=0:@R=A,S=8,V={0}:R=B,S=1003|3,V={1}:R=C,S=1,V={2}:R=D,S=2,V={3}:R=E,S=50,V={4}:R=F,S=48,V={5}:R=G,S=48,V={6}:",$B$1,$C12,$B$3,$B$4,$B$5,$B$2,$D12)</f>
        <v>0</v>
      </c>
      <c r="H12" s="12">
        <f>TableauC7[[#This Row],[Prix de vente prévu]]-TableauC7[[#This Row],[Facturé période]]</f>
        <v>94709.9</v>
      </c>
      <c r="I12" s="14">
        <f>_xll.Assistant.XL.RIK_AC("INF53__;INF02@E=1,S=10,G=0,T=0,P=0:@R=A,S=8,V={0}:R=D,S=1003|3,V={1}:R=E,S=1,V={2}:R=F,S=2,V={3}:R=G,S=50,V={4}:R=F,S=48,V={5}:R=G,S=48,V={6}:",$B$1,$C12,$B$3,$B$4,$B$5,$B$2,$D12)</f>
        <v>0</v>
      </c>
      <c r="J12" s="12">
        <f>TableauC7[[#This Row],[Facturé période]]-TableauC7[[#This Row],[Prix de revient réalisé sur la période]]</f>
        <v>0</v>
      </c>
      <c r="K12" s="13">
        <f>IF(TableauC7[[#This Row],[Prix de revient réalisé sur la période]]=0,0,TableauC7[[#This Row],[Marge montant]]/TableauC7[[#This Row],[Prix de revient réalisé sur la période]])</f>
        <v>0</v>
      </c>
      <c r="L12" s="15">
        <f>IF(TableauC7[[#This Row],[Prix de revient réalisé sur la période]]=0,0,TableauC7[[#This Row],[Facturé période]]/TableauC7[[#This Row],[Prix de revient réalisé sur la période]])</f>
        <v>0</v>
      </c>
    </row>
    <row r="13" spans="1:12" x14ac:dyDescent="0.25">
      <c r="E13" s="12">
        <f>SUBTOTAL(109,TableauC7[Prix de vente prévu])</f>
        <v>263186.52</v>
      </c>
      <c r="F13" s="12">
        <f>SUBTOTAL(109,TableauC7[Déboursé prévu])</f>
        <v>184289.16999999998</v>
      </c>
      <c r="G13" s="10">
        <f>SUBTOTAL(109,TableauC7[Facturé période])</f>
        <v>270537.19999999995</v>
      </c>
      <c r="H13" s="12">
        <f>SUBTOTAL(109,TableauC7[Reste à facturer])</f>
        <v>-7350.679999999993</v>
      </c>
      <c r="I13" s="10">
        <f>SUBTOTAL(109,TableauC7[Prix de revient réalisé sur la période])</f>
        <v>236458.29</v>
      </c>
      <c r="J13" s="12">
        <f>SUBTOTAL(109,TableauC7[Marge montant])</f>
        <v>34078.909999999974</v>
      </c>
      <c r="K13" s="24">
        <f>IF(TableauC7[[#Totals],[Prix de revient réalisé sur la période]]=0,0,TableauC7[[#Totals],[Marge montant]]/TableauC7[[#Totals],[Prix de revient réalisé sur la période]])</f>
        <v>0.14412228896690393</v>
      </c>
      <c r="L13" s="15">
        <f>IF(TableauC7[[#Totals],[Prix de revient réalisé sur la période]]=0,0,TableauC7[[#Totals],[Facturé période]]/TableauC7[[#Totals],[Prix de revient réalisé sur la période]])</f>
        <v>1.1441222889669038</v>
      </c>
    </row>
    <row r="14" spans="1:12" x14ac:dyDescent="0.25">
      <c r="K14" s="12"/>
    </row>
    <row r="46" collapsed="1" x14ac:dyDescent="0.25"/>
    <row r="50" collapsed="1" x14ac:dyDescent="0.25"/>
    <row r="55" collapsed="1" x14ac:dyDescent="0.25"/>
    <row r="65" spans="4:8" x14ac:dyDescent="0.25">
      <c r="D65" s="11"/>
    </row>
    <row r="73" spans="4:8" x14ac:dyDescent="0.25">
      <c r="G73" s="14"/>
    </row>
    <row r="74" spans="4:8" x14ac:dyDescent="0.25">
      <c r="E74" s="11"/>
      <c r="F74" s="12"/>
      <c r="H74" s="12"/>
    </row>
    <row r="88" spans="3:3" x14ac:dyDescent="0.25">
      <c r="C88" s="11"/>
    </row>
    <row r="130" spans="1:2" x14ac:dyDescent="0.25">
      <c r="A130" s="2"/>
      <c r="B130" s="2"/>
    </row>
  </sheetData>
  <phoneticPr fontId="4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161B7-8087-4E42-A7C8-0F498EF8F2DA}">
  <dimension ref="A1:F116"/>
  <sheetViews>
    <sheetView zoomScale="85" zoomScaleNormal="85" workbookViewId="0"/>
  </sheetViews>
  <sheetFormatPr baseColWidth="10" defaultRowHeight="15" x14ac:dyDescent="0.25"/>
  <cols>
    <col min="1" max="1" width="30.140625" bestFit="1" customWidth="1"/>
    <col min="2" max="2" width="27.5703125" bestFit="1" customWidth="1"/>
    <col min="3" max="3" width="18.28515625" bestFit="1" customWidth="1"/>
    <col min="4" max="4" width="26.7109375" bestFit="1" customWidth="1"/>
    <col min="5" max="5" width="9.42578125" customWidth="1"/>
    <col min="6" max="6" width="7.85546875" customWidth="1"/>
  </cols>
  <sheetData>
    <row r="1" spans="1:4" ht="21" x14ac:dyDescent="0.35">
      <c r="A1" s="9" t="s">
        <v>30</v>
      </c>
      <c r="B1" s="23" t="s">
        <v>33</v>
      </c>
    </row>
    <row r="2" spans="1:4" ht="21" x14ac:dyDescent="0.35">
      <c r="A2" s="9" t="s">
        <v>1</v>
      </c>
      <c r="B2" s="23" t="s">
        <v>7</v>
      </c>
    </row>
    <row r="3" spans="1:4" ht="21" x14ac:dyDescent="0.35">
      <c r="A3" s="9" t="s">
        <v>20</v>
      </c>
      <c r="B3" s="17" t="s">
        <v>43</v>
      </c>
    </row>
    <row r="7" spans="1:4" x14ac:dyDescent="0.25">
      <c r="A7" s="2"/>
    </row>
    <row r="8" spans="1:4" x14ac:dyDescent="0.25">
      <c r="A8" t="str">
        <f>_xll.Assistant.XL.RIK_AL("INF53__1_1_1,F=B='1',U='0',I='0',FN='Calibri',FS='10',FC='#FFFFFF',BC='#A5A5A5',AH='1',AV='1',Br=[$top-$bottom],BrS='1',BrC='#778899'_1,C=Total,F=B='1',U='0',I='0',FN='Calibri',FS='10',FC='#000000',BC='#FFFFFF',AH='1',AV"&amp;"='1',Br=[$top-$bottom],BrS='1',BrC='#778899'_0_0_1_1_D=4x4;INF01@E=0,S=18,G=0,T=0,P=0,O=NF='Texte'_B='0'_U='0'_I='0'_FN='Calibri'_FS='10'_FC='#000000'_BC='#FFFFFF'_AH='1'_AV='1'_Br=[]_BrS='0'_BrC='#FFFFFF'_WpT='0':E=0,S="&amp;"16,G=0,T=0,P=0,O=NF='Texte'_B='0'_U='0'_I='0'_FN='Calibri'_FS='10'_FC='#000000'_BC='#FFFFFF'_AH='1'_AV='1'_Br=[]_BrS='0'_BrC='#FFFFFF'_WpT='0':E=1,S=12,G=0,T=0,P=0,O=NF='Nombre'_B='0'_U='0'_I='0'_FN='Calibri'_FS='10'_FC="&amp;"'#000000'_BC='#FFFFFF'_AH='3'_AV='1'_Br=[]_BrS='0'_BrC='#FFFFFF'_WpT='0':L=Déboursé réalisé période,E=1,G=0,T=0,P=0,F=SI([19]={0};[8];0),Y=0,O=NF='Nombre'_B='0'_U='0'_I='0'_FN='Calibri'_FS='10'_FC='#000000'_BC='#FFFFFF'_"&amp;"AH='3'_AV='1'_Br=[]_BrS='0'_BrC='#FFFFFF'_WpT='0':@R=B,S=1,V={1}:R=A,S=5,V={2}:",$B$3,$B$1,$B$2)</f>
        <v/>
      </c>
    </row>
    <row r="9" spans="1:4" x14ac:dyDescent="0.25">
      <c r="A9" t="s">
        <v>5</v>
      </c>
      <c r="B9" t="s">
        <v>3</v>
      </c>
      <c r="C9" t="s">
        <v>2</v>
      </c>
      <c r="D9" t="s">
        <v>19</v>
      </c>
    </row>
    <row r="10" spans="1:4" x14ac:dyDescent="0.25">
      <c r="A10" s="2" t="s">
        <v>6</v>
      </c>
      <c r="B10" s="2" t="s">
        <v>31</v>
      </c>
      <c r="C10" s="3">
        <v>106490.37</v>
      </c>
      <c r="D10" s="3">
        <v>36308.512500000004</v>
      </c>
    </row>
    <row r="11" spans="1:4" x14ac:dyDescent="0.25">
      <c r="A11" s="2" t="s">
        <v>6</v>
      </c>
      <c r="B11" s="2" t="s">
        <v>4</v>
      </c>
      <c r="C11" s="3">
        <v>74885.829999999987</v>
      </c>
      <c r="D11" s="3">
        <v>3358.8</v>
      </c>
    </row>
    <row r="12" spans="1:4" x14ac:dyDescent="0.25">
      <c r="A12" s="2" t="s">
        <v>6</v>
      </c>
      <c r="B12" s="2" t="s">
        <v>42</v>
      </c>
      <c r="C12" s="3">
        <v>2912.9700000000003</v>
      </c>
      <c r="D12" s="3">
        <v>1589.48</v>
      </c>
    </row>
    <row r="13" spans="1:4" x14ac:dyDescent="0.25">
      <c r="A13" t="s">
        <v>0</v>
      </c>
      <c r="C13" s="3">
        <f>SUBTOTAL(109,TableauA8[Déboursé prévu])</f>
        <v>184289.16999999998</v>
      </c>
      <c r="D13" s="3">
        <f>SUBTOTAL(109,TableauA8[Déboursé réalisé période])</f>
        <v>41256.79250000001</v>
      </c>
    </row>
    <row r="21" spans="5:6" x14ac:dyDescent="0.25">
      <c r="E21" s="4"/>
      <c r="F21" s="6"/>
    </row>
    <row r="46" collapsed="1" x14ac:dyDescent="0.25"/>
    <row r="50" spans="5:5" collapsed="1" x14ac:dyDescent="0.25"/>
    <row r="53" spans="5:5" x14ac:dyDescent="0.25">
      <c r="E53" s="6"/>
    </row>
    <row r="55" spans="5:5" collapsed="1" x14ac:dyDescent="0.25"/>
    <row r="84" spans="4:4" x14ac:dyDescent="0.25">
      <c r="D84" s="2"/>
    </row>
    <row r="116" spans="5:5" x14ac:dyDescent="0.25">
      <c r="E116" s="3"/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B8032-36A2-4CBF-BD2A-9A950A95B43C}">
  <dimension ref="A1:F122"/>
  <sheetViews>
    <sheetView zoomScale="85" zoomScaleNormal="85" workbookViewId="0"/>
  </sheetViews>
  <sheetFormatPr baseColWidth="10" defaultRowHeight="15" x14ac:dyDescent="0.25"/>
  <cols>
    <col min="1" max="1" width="49.42578125" bestFit="1" customWidth="1"/>
    <col min="2" max="2" width="24.7109375" bestFit="1" customWidth="1"/>
    <col min="3" max="3" width="11.7109375" bestFit="1" customWidth="1"/>
    <col min="4" max="4" width="13" bestFit="1" customWidth="1"/>
    <col min="5" max="5" width="7.42578125" bestFit="1" customWidth="1"/>
    <col min="6" max="6" width="9.5703125" bestFit="1" customWidth="1"/>
    <col min="7" max="7" width="7.42578125" bestFit="1" customWidth="1"/>
    <col min="8" max="8" width="6.28515625" bestFit="1" customWidth="1"/>
    <col min="9" max="9" width="13" bestFit="1" customWidth="1"/>
    <col min="10" max="24" width="12.85546875" bestFit="1" customWidth="1"/>
    <col min="25" max="25" width="10.7109375" bestFit="1" customWidth="1"/>
    <col min="26" max="50" width="12.85546875" bestFit="1" customWidth="1"/>
    <col min="51" max="51" width="11.7109375" bestFit="1" customWidth="1"/>
    <col min="52" max="55" width="12.85546875" bestFit="1" customWidth="1"/>
    <col min="56" max="57" width="11.7109375" bestFit="1" customWidth="1"/>
    <col min="58" max="66" width="12.85546875" bestFit="1" customWidth="1"/>
    <col min="67" max="67" width="11.7109375" bestFit="1" customWidth="1"/>
    <col min="68" max="69" width="7.42578125" bestFit="1" customWidth="1"/>
    <col min="70" max="70" width="11.28515625" bestFit="1" customWidth="1"/>
    <col min="71" max="71" width="6.28515625" bestFit="1" customWidth="1"/>
    <col min="72" max="72" width="13" bestFit="1" customWidth="1"/>
  </cols>
  <sheetData>
    <row r="1" spans="1:4" ht="21" x14ac:dyDescent="0.35">
      <c r="A1" s="9" t="s">
        <v>30</v>
      </c>
      <c r="B1" s="23" t="s">
        <v>33</v>
      </c>
    </row>
    <row r="2" spans="1:4" ht="21" x14ac:dyDescent="0.35">
      <c r="A2" s="9" t="s">
        <v>1</v>
      </c>
      <c r="B2" s="23" t="s">
        <v>7</v>
      </c>
    </row>
    <row r="3" spans="1:4" ht="21" x14ac:dyDescent="0.35">
      <c r="A3" s="9" t="s">
        <v>20</v>
      </c>
      <c r="B3" s="17" t="s">
        <v>43</v>
      </c>
    </row>
    <row r="7" spans="1:4" x14ac:dyDescent="0.25">
      <c r="A7" s="2"/>
    </row>
    <row r="8" spans="1:4" x14ac:dyDescent="0.25">
      <c r="A8" t="str">
        <f>_xll.Assistant.XL.RIK_AL("INF53__3_1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01@E=0,S=18,G=0,T=0,P=0,O=NF='Texte'_B='0'_U='0'_I='0'_FN='Calibri'_FS='10'_FC='#000000'_BC='#FFFFFF'_AH='1'_AV='1'_Br=[]_BrS='0'_BrC='#FFFFFF'_WpT='0':E=0,S="&amp;"16,G=0,T=0,P=0,O=NF='Texte'_B='0'_U='0'_I='0'_FN='Calibri'_FS='10'_FC='#000000'_BC='#FFFFFF'_AH='1'_AV='1'_Br=[]_BrS='0'_BrC='#FFFFFF'_WpT='0':L=Déboursé réalisé période,E=1,G=0,T=0,P=0,F=SI([19]={0};[8];0),Y=0,O=NF='Nom"&amp;"bre'_B='0'_U='0'_I='0'_FN='Calibri'_FS='10'_FC='#000000'_BC='#FFFFFF'_AH='3'_AV='1'_Br=[]_BrS='0'_BrC='#FFFFFF'_WpT='0':L=Temps réalisé période,E=1,G=0,T=0,P=0,F=SI([19]={1};[6];0),Y=0,O=NF='Nombre'_B='0'_U='0'_I='0'_FN="&amp;"'Calibri'_FS='10'_FC='#000000'_BC='#FFFFFF'_AH='3'_AV='1'_Br=[]_BrS='0'_BrC='#FFFFFF'_WpT='0':E=0,S=19,G=0,T=0,P=0,O=NF='Texte'_B='0'_U='0'_I='0'_FN='Calibri'_FS='10'_FC='#000000'_BC='#FFFFFF'_AH='1'_AV='1'_Br=[]_BrS='0'"&amp;"_BrC='#FFFFFF'_WpT='0':@R=A,S=1,V={2}:R=B,S=5,V={3}:R=C,S=19,V={4}:",$B$3,$B$3,$B$1,$B$2,$B$3)</f>
        <v/>
      </c>
    </row>
    <row r="9" spans="1:4" x14ac:dyDescent="0.25">
      <c r="B9" s="19" t="s">
        <v>21</v>
      </c>
    </row>
    <row r="10" spans="1:4" x14ac:dyDescent="0.25">
      <c r="A10" s="19" t="s">
        <v>27</v>
      </c>
      <c r="B10">
        <v>201710</v>
      </c>
      <c r="C10">
        <v>201711</v>
      </c>
      <c r="D10" t="s">
        <v>22</v>
      </c>
    </row>
    <row r="11" spans="1:4" x14ac:dyDescent="0.25">
      <c r="A11" s="20" t="s">
        <v>6</v>
      </c>
      <c r="B11" s="4"/>
      <c r="C11" s="4"/>
      <c r="D11" s="4"/>
    </row>
    <row r="12" spans="1:4" x14ac:dyDescent="0.25">
      <c r="A12" s="21" t="s">
        <v>31</v>
      </c>
      <c r="B12" s="4"/>
      <c r="C12" s="4"/>
      <c r="D12" s="4"/>
    </row>
    <row r="13" spans="1:4" x14ac:dyDescent="0.25">
      <c r="A13" s="22" t="s">
        <v>23</v>
      </c>
      <c r="B13" s="4">
        <v>8263.6560000000027</v>
      </c>
      <c r="C13" s="4">
        <v>28044.856500000005</v>
      </c>
      <c r="D13" s="4">
        <v>36308.512500000012</v>
      </c>
    </row>
    <row r="14" spans="1:4" x14ac:dyDescent="0.25">
      <c r="A14" s="22" t="s">
        <v>26</v>
      </c>
      <c r="B14" s="4">
        <v>0</v>
      </c>
      <c r="C14" s="4">
        <v>0</v>
      </c>
      <c r="D14" s="4">
        <v>0</v>
      </c>
    </row>
    <row r="15" spans="1:4" x14ac:dyDescent="0.25">
      <c r="A15" s="21" t="s">
        <v>4</v>
      </c>
      <c r="B15" s="4"/>
      <c r="C15" s="4"/>
      <c r="D15" s="4"/>
    </row>
    <row r="16" spans="1:4" x14ac:dyDescent="0.25">
      <c r="A16" s="22" t="s">
        <v>23</v>
      </c>
      <c r="B16" s="4">
        <v>1368</v>
      </c>
      <c r="C16" s="4">
        <v>1990.8</v>
      </c>
      <c r="D16" s="4">
        <v>3358.8</v>
      </c>
    </row>
    <row r="17" spans="1:4" x14ac:dyDescent="0.25">
      <c r="A17" s="22" t="s">
        <v>26</v>
      </c>
      <c r="B17" s="4">
        <v>69</v>
      </c>
      <c r="C17" s="4">
        <v>109</v>
      </c>
      <c r="D17" s="4">
        <v>178</v>
      </c>
    </row>
    <row r="18" spans="1:4" x14ac:dyDescent="0.25">
      <c r="A18" s="21" t="s">
        <v>42</v>
      </c>
      <c r="B18" s="4"/>
      <c r="C18" s="4"/>
      <c r="D18" s="4"/>
    </row>
    <row r="19" spans="1:4" x14ac:dyDescent="0.25">
      <c r="A19" s="22" t="s">
        <v>23</v>
      </c>
      <c r="B19" s="4">
        <v>109.28</v>
      </c>
      <c r="C19" s="4">
        <v>1480.2</v>
      </c>
      <c r="D19" s="4">
        <v>1589.48</v>
      </c>
    </row>
    <row r="20" spans="1:4" x14ac:dyDescent="0.25">
      <c r="A20" s="22" t="s">
        <v>26</v>
      </c>
      <c r="B20" s="4">
        <v>0</v>
      </c>
      <c r="C20" s="4">
        <v>0</v>
      </c>
      <c r="D20" s="4">
        <v>0</v>
      </c>
    </row>
    <row r="21" spans="1:4" x14ac:dyDescent="0.25">
      <c r="A21" s="20" t="s">
        <v>28</v>
      </c>
      <c r="B21" s="4">
        <v>9740.9360000000033</v>
      </c>
      <c r="C21" s="4">
        <v>31515.856500000005</v>
      </c>
      <c r="D21" s="4">
        <v>41256.792500000018</v>
      </c>
    </row>
    <row r="22" spans="1:4" x14ac:dyDescent="0.25">
      <c r="A22" s="20" t="s">
        <v>29</v>
      </c>
      <c r="B22" s="4">
        <v>69</v>
      </c>
      <c r="C22" s="4">
        <v>109</v>
      </c>
      <c r="D22" s="4">
        <v>178</v>
      </c>
    </row>
    <row r="23" spans="1:4" x14ac:dyDescent="0.25">
      <c r="A23" s="20" t="s">
        <v>24</v>
      </c>
      <c r="B23" s="4">
        <v>9740.9360000000033</v>
      </c>
      <c r="C23" s="4">
        <v>31515.856500000005</v>
      </c>
      <c r="D23" s="4">
        <v>41256.792500000018</v>
      </c>
    </row>
    <row r="24" spans="1:4" x14ac:dyDescent="0.25">
      <c r="A24" s="20" t="s">
        <v>25</v>
      </c>
      <c r="B24" s="4">
        <v>69</v>
      </c>
      <c r="C24" s="4">
        <v>109</v>
      </c>
      <c r="D24" s="4">
        <v>178</v>
      </c>
    </row>
    <row r="43" spans="4:4" x14ac:dyDescent="0.25">
      <c r="D43" s="7"/>
    </row>
    <row r="44" spans="4:4" x14ac:dyDescent="0.25">
      <c r="D44" s="1"/>
    </row>
    <row r="45" spans="4:4" x14ac:dyDescent="0.25">
      <c r="D45" s="2"/>
    </row>
    <row r="52" spans="5:6" collapsed="1" x14ac:dyDescent="0.25"/>
    <row r="56" spans="5:6" collapsed="1" x14ac:dyDescent="0.25"/>
    <row r="57" spans="5:6" x14ac:dyDescent="0.25">
      <c r="E57" s="8" t="e">
        <f>IF(#REF!=0,0,(#REF!-#REF!)/#REF!)</f>
        <v>#REF!</v>
      </c>
      <c r="F57" s="6"/>
    </row>
    <row r="58" spans="5:6" x14ac:dyDescent="0.25">
      <c r="E58" s="5" t="e">
        <f>IF(#REF!=0,0,(#REF!-#REF!)/#REF!)</f>
        <v>#REF!</v>
      </c>
    </row>
    <row r="59" spans="5:6" x14ac:dyDescent="0.25">
      <c r="E59" s="6"/>
    </row>
    <row r="61" spans="5:6" collapsed="1" x14ac:dyDescent="0.25"/>
    <row r="108" spans="4:4" x14ac:dyDescent="0.25">
      <c r="D108" s="2"/>
    </row>
    <row r="122" spans="5:5" x14ac:dyDescent="0.25">
      <c r="E122" s="3"/>
    </row>
  </sheetData>
  <phoneticPr fontId="4" type="noConversion"/>
  <pageMargins left="0.7" right="0.7" top="0.75" bottom="0.75" header="0.3" footer="0.3"/>
  <pageSetup paperSize="9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0368-C2AD-4153-82C2-CB551B688FA3}">
  <dimension ref="A1:B2"/>
  <sheetViews>
    <sheetView workbookViewId="0"/>
  </sheetViews>
  <sheetFormatPr baseColWidth="10" defaultRowHeight="15" x14ac:dyDescent="0.25"/>
  <sheetData>
    <row r="1" spans="1:2" ht="409.5" x14ac:dyDescent="0.25">
      <c r="A1" s="10" t="s">
        <v>32</v>
      </c>
      <c r="B1" s="10" t="s">
        <v>44</v>
      </c>
    </row>
    <row r="2" spans="1:2" ht="409.5" x14ac:dyDescent="0.25">
      <c r="B2" s="1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Synthèse réalisé cumulé</vt:lpstr>
      <vt:lpstr>Synthèse type élément</vt:lpstr>
      <vt:lpstr>Synthèse type élément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2019-07-11T07:29:09Z</dcterms:created>
  <dcterms:modified xsi:type="dcterms:W3CDTF">2019-09-23T08:43:45Z</dcterms:modified>
</cp:coreProperties>
</file>